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32" activeTab="1"/>
  </bookViews>
  <sheets>
    <sheet name="葷" sheetId="1" r:id="rId1"/>
    <sheet name="菜單明細OK" sheetId="2" r:id="rId2"/>
    <sheet name="素" sheetId="4" state="hidden" r:id="rId3"/>
  </sheets>
  <definedNames>
    <definedName name="_xlnm.Print_Area" localSheetId="2">素!$A$1:$M$44</definedName>
    <definedName name="_xlnm.Print_Area" localSheetId="1">菜單明細OK!$A$1:$D$110</definedName>
    <definedName name="_xlnm.Print_Area" localSheetId="0">葷!$A$1:$N$46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9" i="2" l="1"/>
  <c r="E88" i="2"/>
  <c r="E87" i="2"/>
  <c r="E86" i="2"/>
  <c r="A86" i="2"/>
  <c r="E85" i="2"/>
  <c r="B108" i="2"/>
  <c r="B107" i="2"/>
  <c r="B106" i="2"/>
  <c r="B105" i="2"/>
  <c r="B104" i="2"/>
  <c r="E108" i="2"/>
  <c r="E106" i="2"/>
  <c r="E105" i="2"/>
  <c r="A105" i="2"/>
  <c r="E104" i="2"/>
  <c r="F89" i="2" l="1"/>
  <c r="N27" i="1" l="1"/>
  <c r="N25" i="1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B103" i="2" l="1"/>
  <c r="B102" i="2"/>
  <c r="B101" i="2"/>
  <c r="B100" i="2"/>
  <c r="B99" i="2"/>
  <c r="N29" i="1"/>
  <c r="N12" i="1"/>
  <c r="N28" i="1" l="1"/>
  <c r="B69" i="2" l="1"/>
  <c r="B68" i="2"/>
  <c r="B67" i="2"/>
  <c r="B66" i="2"/>
  <c r="B65" i="2"/>
  <c r="B49" i="2"/>
  <c r="B48" i="2"/>
  <c r="B47" i="2"/>
  <c r="B46" i="2"/>
  <c r="B45" i="2"/>
  <c r="B12" i="2"/>
  <c r="B11" i="2"/>
  <c r="B10" i="2"/>
  <c r="B9" i="2"/>
  <c r="B8" i="2"/>
  <c r="B7" i="2"/>
  <c r="B6" i="2"/>
  <c r="B5" i="2"/>
  <c r="B4" i="2"/>
  <c r="B3" i="2"/>
  <c r="N8" i="1" l="1"/>
  <c r="N14" i="1"/>
  <c r="B40" i="2"/>
  <c r="B39" i="2"/>
  <c r="B38" i="2"/>
  <c r="B37" i="2"/>
  <c r="B36" i="2"/>
  <c r="N15" i="1"/>
  <c r="B94" i="2"/>
  <c r="B93" i="2"/>
  <c r="B92" i="2"/>
  <c r="B91" i="2"/>
  <c r="B90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31" i="2"/>
  <c r="B30" i="2"/>
  <c r="B29" i="2"/>
  <c r="B28" i="2"/>
  <c r="B27" i="2"/>
  <c r="B22" i="2"/>
  <c r="B21" i="2"/>
  <c r="B20" i="2"/>
  <c r="B19" i="2"/>
  <c r="B18" i="2"/>
  <c r="B17" i="2"/>
  <c r="B16" i="2"/>
  <c r="B15" i="2"/>
  <c r="B14" i="2"/>
  <c r="B13" i="2"/>
  <c r="N9" i="1"/>
  <c r="E94" i="2"/>
  <c r="E93" i="2"/>
  <c r="E92" i="2"/>
  <c r="E91" i="2"/>
  <c r="A91" i="2"/>
  <c r="F98" i="2"/>
  <c r="A96" i="2"/>
  <c r="E84" i="2"/>
  <c r="E83" i="2"/>
  <c r="E82" i="2"/>
  <c r="E81" i="2"/>
  <c r="A81" i="2"/>
  <c r="E79" i="2"/>
  <c r="E78" i="2"/>
  <c r="E77" i="2"/>
  <c r="E76" i="2"/>
  <c r="A76" i="2"/>
  <c r="E74" i="2"/>
  <c r="E73" i="2"/>
  <c r="E72" i="2"/>
  <c r="E71" i="2"/>
  <c r="A71" i="2"/>
  <c r="E69" i="2"/>
  <c r="E68" i="2"/>
  <c r="E66" i="2"/>
  <c r="A66" i="2"/>
  <c r="E64" i="2"/>
  <c r="E62" i="2"/>
  <c r="E61" i="2"/>
  <c r="A61" i="2"/>
  <c r="E60" i="2"/>
  <c r="E59" i="2"/>
  <c r="E58" i="2"/>
  <c r="E56" i="2"/>
  <c r="A56" i="2"/>
  <c r="E55" i="2"/>
  <c r="E54" i="2"/>
  <c r="E53" i="2"/>
  <c r="E52" i="2"/>
  <c r="E51" i="2"/>
  <c r="A51" i="2"/>
  <c r="E50" i="2"/>
  <c r="E49" i="2"/>
  <c r="E48" i="2"/>
  <c r="E46" i="2"/>
  <c r="A46" i="2"/>
  <c r="E45" i="2"/>
  <c r="E44" i="2"/>
  <c r="E43" i="2"/>
  <c r="E42" i="2"/>
  <c r="A42" i="2"/>
  <c r="E40" i="2"/>
  <c r="E38" i="2"/>
  <c r="E37" i="2"/>
  <c r="A37" i="2"/>
  <c r="E36" i="2"/>
  <c r="E35" i="2"/>
  <c r="E34" i="2"/>
  <c r="E33" i="2"/>
  <c r="A33" i="2"/>
  <c r="E32" i="2"/>
  <c r="E31" i="2"/>
  <c r="E30" i="2"/>
  <c r="E29" i="2"/>
  <c r="E28" i="2"/>
  <c r="A28" i="2"/>
  <c r="E26" i="2"/>
  <c r="E25" i="2"/>
  <c r="E24" i="2"/>
  <c r="A24" i="2"/>
  <c r="E23" i="2"/>
  <c r="E22" i="2"/>
  <c r="E21" i="2"/>
  <c r="E20" i="2"/>
  <c r="E19" i="2"/>
  <c r="A19" i="2"/>
  <c r="E17" i="2"/>
  <c r="E16" i="2"/>
  <c r="E14" i="2"/>
  <c r="A14" i="2"/>
  <c r="E13" i="2"/>
  <c r="E12" i="2"/>
  <c r="E11" i="2"/>
  <c r="E9" i="2"/>
  <c r="A9" i="2"/>
  <c r="E8" i="2"/>
  <c r="E7" i="2"/>
  <c r="E5" i="2"/>
  <c r="E4" i="2"/>
  <c r="A4" i="2"/>
  <c r="E3" i="2"/>
  <c r="E103" i="2"/>
  <c r="E101" i="2"/>
  <c r="E100" i="2"/>
  <c r="A100" i="2"/>
  <c r="E99" i="2"/>
  <c r="N26" i="1"/>
  <c r="N24" i="1"/>
  <c r="N23" i="1"/>
  <c r="N22" i="1"/>
  <c r="N21" i="1"/>
  <c r="N20" i="1"/>
  <c r="N19" i="1"/>
  <c r="N18" i="1"/>
  <c r="N17" i="1"/>
  <c r="N16" i="1"/>
  <c r="N13" i="1"/>
  <c r="N11" i="1"/>
  <c r="N10" i="1"/>
  <c r="F44" i="2" l="1"/>
  <c r="F49" i="2"/>
  <c r="F64" i="2"/>
  <c r="F69" i="2"/>
  <c r="F74" i="2"/>
  <c r="F84" i="2"/>
  <c r="F40" i="2"/>
  <c r="F59" i="2"/>
  <c r="F94" i="2"/>
  <c r="F12" i="2"/>
  <c r="F22" i="2"/>
  <c r="F35" i="2"/>
  <c r="F31" i="2"/>
  <c r="F54" i="2"/>
  <c r="F79" i="2"/>
  <c r="F7" i="2"/>
  <c r="F17" i="2"/>
  <c r="F103" i="2"/>
  <c r="F110" i="2" l="1"/>
  <c r="F111" i="2"/>
</calcChain>
</file>

<file path=xl/sharedStrings.xml><?xml version="1.0" encoding="utf-8"?>
<sst xmlns="http://schemas.openxmlformats.org/spreadsheetml/2006/main" count="537" uniqueCount="316">
  <si>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</si>
  <si>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</si>
  <si>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</si>
  <si>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</si>
  <si>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</si>
  <si>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青菜</t>
    <phoneticPr fontId="3" type="noConversion"/>
  </si>
  <si>
    <t>湯</t>
    <phoneticPr fontId="3" type="noConversion"/>
  </si>
  <si>
    <r>
      <t>全穀根莖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</si>
  <si>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r>
      <t>豆魚肉蛋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</si>
  <si>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r>
      <t>蔬菜類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</si>
  <si>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r>
      <t>油脂類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</si>
  <si>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r>
      <t>水果類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</si>
  <si>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t>鈣含量(mg)</t>
    <phoneticPr fontId="3" type="noConversion"/>
  </si>
  <si>
    <r>
      <t>熱量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大卡</t>
    </r>
    <r>
      <rPr>
        <sz val="8"/>
        <rFont val="Times New Roman"/>
        <family val="1"/>
      </rPr>
      <t>)</t>
    </r>
    <phoneticPr fontId="3" type="noConversion"/>
  </si>
  <si>
    <t>四</t>
    <phoneticPr fontId="3" type="noConversion"/>
  </si>
  <si>
    <t>五</t>
    <phoneticPr fontId="3" type="noConversion"/>
  </si>
  <si>
    <t>一</t>
    <phoneticPr fontId="3" type="noConversion"/>
  </si>
  <si>
    <t>二</t>
    <phoneticPr fontId="3" type="noConversion"/>
  </si>
  <si>
    <t>三</t>
    <phoneticPr fontId="3" type="noConversion"/>
  </si>
  <si>
    <t>教育部-學校午餐食物內容及營養基準</t>
    <phoneticPr fontId="3" type="noConversion"/>
  </si>
  <si>
    <t>單位：每人每日應供應份數(一週平均值)</t>
    <phoneticPr fontId="3" type="noConversion"/>
  </si>
  <si>
    <t>☆食材來源:本公司食材均選用通過CAS、HACCP認證之合格廠商</t>
    <phoneticPr fontId="3" type="noConversion"/>
  </si>
  <si>
    <t>☆菜色之食材內容如遇氣候因素而有變動，敬請見諒！</t>
    <phoneticPr fontId="3" type="noConversion"/>
  </si>
  <si>
    <t>☆目前所提供之豆製品、玉米粒、黃豆、毛豆皆為非基因改造食材</t>
    <phoneticPr fontId="3" type="noConversion"/>
  </si>
  <si>
    <t>菜餚</t>
    <phoneticPr fontId="3" type="noConversion"/>
  </si>
  <si>
    <t>總食材</t>
  </si>
  <si>
    <t>烹調方式</t>
    <phoneticPr fontId="3" type="noConversion"/>
  </si>
  <si>
    <t>1-3年級</t>
  </si>
  <si>
    <t>4-6年級</t>
  </si>
  <si>
    <t>☆每週二供應補助有機白米一次</t>
    <phoneticPr fontId="3" type="noConversion"/>
  </si>
  <si>
    <t>☆菜色優先使用CAS、臺灣有機農產品、產銷履歷、Qrcode、TQF之認證食材，內容如遇氣候因素而有變動，敬請見諒！</t>
    <phoneticPr fontId="3" type="noConversion"/>
  </si>
  <si>
    <t>☆本校一律使用臺灣國產豬肉食材</t>
    <phoneticPr fontId="3" type="noConversion"/>
  </si>
  <si>
    <t>麥片飯</t>
    <phoneticPr fontId="3" type="noConversion"/>
  </si>
  <si>
    <t>鮮菇細粉</t>
    <phoneticPr fontId="3" type="noConversion"/>
  </si>
  <si>
    <t>糙米飯</t>
    <phoneticPr fontId="3" type="noConversion"/>
  </si>
  <si>
    <t>四神湯</t>
    <phoneticPr fontId="3" type="noConversion"/>
  </si>
  <si>
    <t>＊番茄滑蛋肉片</t>
    <phoneticPr fontId="3" type="noConversion"/>
  </si>
  <si>
    <t>燕麥粒飯</t>
    <phoneticPr fontId="3" type="noConversion"/>
  </si>
  <si>
    <t>小米黑芝麻飯</t>
    <phoneticPr fontId="3" type="noConversion"/>
  </si>
  <si>
    <t>醋溜魚丁</t>
    <phoneticPr fontId="3" type="noConversion"/>
  </si>
  <si>
    <t>麵筋白菜滷</t>
    <phoneticPr fontId="3" type="noConversion"/>
  </si>
  <si>
    <t>羅宋湯</t>
    <phoneticPr fontId="3" type="noConversion"/>
  </si>
  <si>
    <t>有機白米飯</t>
    <phoneticPr fontId="3" type="noConversion"/>
  </si>
  <si>
    <t>紫米飯</t>
    <phoneticPr fontId="3" type="noConversion"/>
  </si>
  <si>
    <t>雪菜毛豆干絲</t>
    <phoneticPr fontId="3" type="noConversion"/>
  </si>
  <si>
    <t>＊丸片蛋花湯</t>
    <phoneticPr fontId="3" type="noConversion"/>
  </si>
  <si>
    <t>＊菜脯干丁炒蛋</t>
    <phoneticPr fontId="3" type="noConversion"/>
  </si>
  <si>
    <t>蘑菇醬豬排X1</t>
    <phoneticPr fontId="3" type="noConversion"/>
  </si>
  <si>
    <t>葵瓜子炊飯</t>
    <phoneticPr fontId="3" type="noConversion"/>
  </si>
  <si>
    <t>什錦燴麵片</t>
    <phoneticPr fontId="3" type="noConversion"/>
  </si>
  <si>
    <t>蔥爆豬肉絲</t>
    <phoneticPr fontId="3" type="noConversion"/>
  </si>
  <si>
    <t>鮮菇豆腐湯</t>
    <phoneticPr fontId="3" type="noConversion"/>
  </si>
  <si>
    <t>什錦花椰</t>
    <phoneticPr fontId="3" type="noConversion"/>
  </si>
  <si>
    <t>蔥香雞絲四季豆</t>
    <phoneticPr fontId="3" type="noConversion"/>
  </si>
  <si>
    <t>＊豆薯蛋花湯</t>
    <phoneticPr fontId="3" type="noConversion"/>
  </si>
  <si>
    <t>蒲瓜粗絲25g+洗選蛋8g</t>
    <phoneticPr fontId="3" type="noConversion"/>
  </si>
  <si>
    <t>蒸</t>
    <phoneticPr fontId="3" type="noConversion"/>
  </si>
  <si>
    <t>燴</t>
    <phoneticPr fontId="3" type="noConversion"/>
  </si>
  <si>
    <t>炒</t>
    <phoneticPr fontId="3" type="noConversion"/>
  </si>
  <si>
    <t>燙</t>
    <phoneticPr fontId="3" type="noConversion"/>
  </si>
  <si>
    <t>煮</t>
    <phoneticPr fontId="3" type="noConversion"/>
  </si>
  <si>
    <t>蒸+拌炒</t>
    <phoneticPr fontId="3" type="noConversion"/>
  </si>
  <si>
    <t>炸</t>
    <phoneticPr fontId="3" type="noConversion"/>
  </si>
  <si>
    <t>滷</t>
    <phoneticPr fontId="3" type="noConversion"/>
  </si>
  <si>
    <t>燙+炒</t>
    <phoneticPr fontId="3" type="noConversion"/>
  </si>
  <si>
    <t>滷燒</t>
    <phoneticPr fontId="3" type="noConversion"/>
  </si>
  <si>
    <t>燒煮</t>
    <phoneticPr fontId="3" type="noConversion"/>
  </si>
  <si>
    <t>燉</t>
    <phoneticPr fontId="3" type="noConversion"/>
  </si>
  <si>
    <t>炒+煮</t>
    <phoneticPr fontId="3" type="noConversion"/>
  </si>
  <si>
    <t>滷+煮</t>
    <phoneticPr fontId="3" type="noConversion"/>
  </si>
  <si>
    <t>燒</t>
    <phoneticPr fontId="3" type="noConversion"/>
  </si>
  <si>
    <t>燴煮</t>
    <phoneticPr fontId="3" type="noConversion"/>
  </si>
  <si>
    <t>乾白木耳3g+龍眼乾(桂圓肉)3g</t>
    <phoneticPr fontId="3" type="noConversion"/>
  </si>
  <si>
    <t>馬鈴薯小丁18g+山藥小丁8g+大小薏仁5g+冷凍龍骨丁4g</t>
    <phoneticPr fontId="3" type="noConversion"/>
  </si>
  <si>
    <t>有機白米80g</t>
    <phoneticPr fontId="3" type="noConversion"/>
  </si>
  <si>
    <t>冷藏殺菌液蛋55g+非基改碎干丁23g+碎菜脯4g+紅蘿蔔末2g+青蔥(切)</t>
    <phoneticPr fontId="3" type="noConversion"/>
  </si>
  <si>
    <t>白蘿蔔中丁45g+非基改油豆腐小丁25g+海帶結12+沙茶醬</t>
    <phoneticPr fontId="3" type="noConversion"/>
  </si>
  <si>
    <t>香鬆小米飯</t>
    <phoneticPr fontId="3" type="noConversion"/>
  </si>
  <si>
    <t>有機白米80g</t>
    <phoneticPr fontId="3" type="noConversion"/>
  </si>
  <si>
    <t>炸+煮</t>
    <phoneticPr fontId="3" type="noConversion"/>
  </si>
  <si>
    <t>筍干滷肉</t>
    <phoneticPr fontId="3" type="noConversion"/>
  </si>
  <si>
    <t>蒲絲豆皮湯</t>
    <phoneticPr fontId="3" type="noConversion"/>
  </si>
  <si>
    <t>茶香滷黑干</t>
    <phoneticPr fontId="3" type="noConversion"/>
  </si>
  <si>
    <t>紅片筊白筍</t>
    <phoneticPr fontId="3" type="noConversion"/>
  </si>
  <si>
    <t>醋溜素雞片</t>
    <phoneticPr fontId="3" type="noConversion"/>
  </si>
  <si>
    <t>栗香什蔬</t>
    <phoneticPr fontId="3" type="noConversion"/>
  </si>
  <si>
    <t>油豆腐關東煮</t>
    <phoneticPr fontId="3" type="noConversion"/>
  </si>
  <si>
    <t>什錦黃芽</t>
    <phoneticPr fontId="3" type="noConversion"/>
  </si>
  <si>
    <t>燴冬瓜</t>
    <phoneticPr fontId="3" type="noConversion"/>
  </si>
  <si>
    <t>三杯蘭花干</t>
    <phoneticPr fontId="3" type="noConversion"/>
  </si>
  <si>
    <t>紅麵線湯</t>
    <phoneticPr fontId="3" type="noConversion"/>
  </si>
  <si>
    <t>素黑輪湯</t>
    <phoneticPr fontId="3" type="noConversion"/>
  </si>
  <si>
    <t>☆本月蔬菜種類:油菜.蚵白菜.青江菜,油菜.高麗菜.大白菜…等當季蔬菜</t>
  </si>
  <si>
    <t>☆本月水果種類:木瓜.葡萄.香蕉.小番茄.芭樂.柑橘類…等當令水果</t>
    <phoneticPr fontId="3" type="noConversion"/>
  </si>
  <si>
    <t>三</t>
    <phoneticPr fontId="3" type="noConversion"/>
  </si>
  <si>
    <t>☆本月保久乳供應日:１１/０４(五)、１１/１１(五)、１１/１７(四)、１１／２１(一)、１１/２９(二) 各供應保久乳一瓶</t>
    <phoneticPr fontId="3" type="noConversion"/>
  </si>
  <si>
    <t>☆每週一、二、四供應補助有機青菜一次</t>
    <phoneticPr fontId="3" type="noConversion"/>
  </si>
  <si>
    <t>二</t>
    <phoneticPr fontId="3" type="noConversion"/>
  </si>
  <si>
    <t>北農有機青菜</t>
    <phoneticPr fontId="3" type="noConversion"/>
  </si>
  <si>
    <t>薑絲冬瓜湯</t>
    <phoneticPr fontId="3" type="noConversion"/>
  </si>
  <si>
    <t>時蔬</t>
    <phoneticPr fontId="3" type="noConversion"/>
  </si>
  <si>
    <t>胚芽飯</t>
    <phoneticPr fontId="3" type="noConversion"/>
  </si>
  <si>
    <t>關東煮(蘿蔔.油豆腐.海帶)</t>
    <phoneticPr fontId="3" type="noConversion"/>
  </si>
  <si>
    <t>番茄洋蔥湯</t>
    <phoneticPr fontId="3" type="noConversion"/>
  </si>
  <si>
    <t>味噌豆腐湯</t>
    <phoneticPr fontId="3" type="noConversion"/>
  </si>
  <si>
    <t>＊菜頭滷蛋X1</t>
    <phoneticPr fontId="3" type="noConversion"/>
  </si>
  <si>
    <t>香鬆有機白米飯</t>
    <phoneticPr fontId="3" type="noConversion"/>
  </si>
  <si>
    <t>芝麻黃豆飯</t>
    <phoneticPr fontId="3" type="noConversion"/>
  </si>
  <si>
    <t>黃金炸魚片X1</t>
    <phoneticPr fontId="3" type="noConversion"/>
  </si>
  <si>
    <t>紅藜有機白米飯</t>
    <phoneticPr fontId="3" type="noConversion"/>
  </si>
  <si>
    <t>莎莎醬洋芋丁</t>
    <phoneticPr fontId="3" type="noConversion"/>
  </si>
  <si>
    <t>☆菜單中「       」記號為健腦食材，「      」記號為蔬食日，「       」記號為特餐，「       」記號為有機日，</t>
    <phoneticPr fontId="3" type="noConversion"/>
  </si>
  <si>
    <t>☆易致過敏原食材：蛋、蝦、蟹、芒果、花生、牛奶及其製品。「 * 」記號為易過敏原食材</t>
    <phoneticPr fontId="3" type="noConversion"/>
  </si>
  <si>
    <t>有機青菜80g</t>
    <phoneticPr fontId="3" type="noConversion"/>
  </si>
  <si>
    <t>(熱)桂圓銀耳甜湯</t>
    <phoneticPr fontId="3" type="noConversion"/>
  </si>
  <si>
    <t>保久乳</t>
    <phoneticPr fontId="3" type="noConversion"/>
  </si>
  <si>
    <t>栗香芋頭白菜燒肉</t>
    <phoneticPr fontId="3" type="noConversion"/>
  </si>
  <si>
    <t>冷凍豬肉片68g+白蘿蔔片20g+紅蘿蔔片8g</t>
    <phoneticPr fontId="3" type="noConversion"/>
  </si>
  <si>
    <t>紅燒豬肉片</t>
    <phoneticPr fontId="3" type="noConversion"/>
  </si>
  <si>
    <t>洗選蛋18g+冷凍貢丸6g+芹菜珠</t>
    <phoneticPr fontId="3" type="noConversion"/>
  </si>
  <si>
    <t>有機白米80g+海苔芝麻香鬆</t>
    <phoneticPr fontId="3" type="noConversion"/>
  </si>
  <si>
    <t>蔬食日</t>
    <phoneticPr fontId="3" type="noConversion"/>
  </si>
  <si>
    <t>特餐日</t>
    <phoneticPr fontId="3" type="noConversion"/>
  </si>
  <si>
    <t>馬鈴薯小丁23g+洋蔥小丁8g+紅蘿蔔小丁3g+玉米濃湯粉+中筋麵粉+安佳無鹽奶油</t>
    <phoneticPr fontId="3" type="noConversion"/>
  </si>
  <si>
    <t>塔香炒雞</t>
    <phoneticPr fontId="3" type="noConversion"/>
  </si>
  <si>
    <t>冷凍大排約 75g/片+蘑菇醬</t>
    <phoneticPr fontId="3" type="noConversion"/>
  </si>
  <si>
    <t>冷藏白煮蛋約 55g/粒+白蘿蔔中丁25g</t>
    <phoneticPr fontId="3" type="noConversion"/>
  </si>
  <si>
    <t>＊薑黃糙米飯</t>
    <phoneticPr fontId="3" type="noConversion"/>
  </si>
  <si>
    <r>
      <t>＊</t>
    </r>
    <r>
      <rPr>
        <b/>
        <u/>
        <sz val="16"/>
        <rFont val="王漢宗中明體注音"/>
        <family val="5"/>
        <charset val="136"/>
      </rPr>
      <t>(熱)綠豆牛奶麥片</t>
    </r>
    <phoneticPr fontId="3" type="noConversion"/>
  </si>
  <si>
    <t>毛綠豆6g+麥片10g+oak全脂奶粉</t>
    <phoneticPr fontId="3" type="noConversion"/>
  </si>
  <si>
    <t>有機白米78g+紅藜麥2g</t>
    <phoneticPr fontId="3" type="noConversion"/>
  </si>
  <si>
    <t>雞腿排約 135g/片+可口可樂</t>
    <phoneticPr fontId="3" type="noConversion"/>
  </si>
  <si>
    <t>冷凍四季豆段63g+雞肉絲8g+紅蘿蔔絲3g+乾香菇絲0.2g+紅蔥頭末</t>
    <phoneticPr fontId="3" type="noConversion"/>
  </si>
  <si>
    <t>蔬食特餐日</t>
    <phoneticPr fontId="3" type="noConversion"/>
  </si>
  <si>
    <t>履歷豆奶</t>
    <phoneticPr fontId="3" type="noConversion"/>
  </si>
  <si>
    <t>☆本月有機青菜種類：空心菜、黑葉白菜、青松菜、小白菜、味美菜、荷葉白菜、高麗菜、廣島菜</t>
    <phoneticPr fontId="3" type="noConversion"/>
  </si>
  <si>
    <t>白菜珍菇湯</t>
    <phoneticPr fontId="3" type="noConversion"/>
  </si>
  <si>
    <r>
      <t>麻油什菇雞肉絲拌飯(有機白米)＋紅燒豬肉片＋北農有機青菜＋</t>
    </r>
    <r>
      <rPr>
        <b/>
        <sz val="16"/>
        <rFont val="王漢宗中明體注音"/>
        <family val="5"/>
        <charset val="136"/>
      </rPr>
      <t>＊</t>
    </r>
    <r>
      <rPr>
        <b/>
        <u/>
        <sz val="16"/>
        <rFont val="王漢宗中明體注音"/>
        <family val="5"/>
        <charset val="136"/>
      </rPr>
      <t>洋芋濃湯</t>
    </r>
    <phoneticPr fontId="3" type="noConversion"/>
  </si>
  <si>
    <t>＊洋芋濃湯</t>
    <phoneticPr fontId="3" type="noConversion"/>
  </si>
  <si>
    <t>薑絲黃瓜湯</t>
    <phoneticPr fontId="3" type="noConversion"/>
  </si>
  <si>
    <t>肉羹(切)20g+高麗菜絲(切)8g+黑珍珠菇4g</t>
    <phoneticPr fontId="3" type="noConversion"/>
  </si>
  <si>
    <t>雲耳鵝白菜</t>
    <phoneticPr fontId="3" type="noConversion"/>
  </si>
  <si>
    <t>金針菇四季豆</t>
    <phoneticPr fontId="3" type="noConversion"/>
  </si>
  <si>
    <t>薑絲菠菜</t>
    <phoneticPr fontId="3" type="noConversion"/>
  </si>
  <si>
    <t>紅棗香油菜</t>
    <phoneticPr fontId="3" type="noConversion"/>
  </si>
  <si>
    <t>肉骨茶高麗菜湯</t>
  </si>
  <si>
    <r>
      <rPr>
        <b/>
        <sz val="16"/>
        <rFont val="王漢宗中明體注音"/>
        <family val="5"/>
        <charset val="136"/>
      </rPr>
      <t>＊</t>
    </r>
    <r>
      <rPr>
        <b/>
        <u/>
        <sz val="16"/>
        <rFont val="王漢宗中明體注音"/>
        <family val="5"/>
        <charset val="136"/>
      </rPr>
      <t>芋香西米露</t>
    </r>
    <phoneticPr fontId="3" type="noConversion"/>
  </si>
  <si>
    <t>南瓜子燕麥飯</t>
    <phoneticPr fontId="3" type="noConversion"/>
  </si>
  <si>
    <t>☆本月三章履歷豆奶供應日為１１／２８(一)</t>
    <phoneticPr fontId="3" type="noConversion"/>
  </si>
  <si>
    <t>有機白白米飯</t>
    <phoneticPr fontId="3" type="noConversion"/>
  </si>
  <si>
    <t>芝麻香菠菜</t>
    <phoneticPr fontId="3" type="noConversion"/>
  </si>
  <si>
    <t>☆菜單中「       」記號為特餐，「       」記號為有機日，</t>
    <phoneticPr fontId="3" type="noConversion"/>
  </si>
  <si>
    <t>燉凍豆腐</t>
    <phoneticPr fontId="3" type="noConversion"/>
  </si>
  <si>
    <t>豆干片炒花椰菜</t>
    <phoneticPr fontId="3" type="noConversion"/>
  </si>
  <si>
    <t>鮮菇麵腸片</t>
    <phoneticPr fontId="3" type="noConversion"/>
  </si>
  <si>
    <t>素肉燥高麗菜</t>
    <phoneticPr fontId="3" type="noConversion"/>
  </si>
  <si>
    <t>雙薯炒干丁</t>
    <phoneticPr fontId="3" type="noConversion"/>
  </si>
  <si>
    <t>番茄燴三角油腐</t>
    <phoneticPr fontId="3" type="noConversion"/>
  </si>
  <si>
    <t>豆薯芋香干丁</t>
    <phoneticPr fontId="3" type="noConversion"/>
  </si>
  <si>
    <t>豆皮湯米苔目</t>
    <phoneticPr fontId="3" type="noConversion"/>
  </si>
  <si>
    <t>薑絲紫菜湯</t>
    <phoneticPr fontId="3" type="noConversion"/>
  </si>
  <si>
    <t>＊素炸醬豆包絲麵＋香滷烤麩＋北農有機青菜＋薑絲黃瓜湯</t>
    <phoneticPr fontId="3" type="noConversion"/>
  </si>
  <si>
    <t>菜脯炒干丁</t>
    <phoneticPr fontId="3" type="noConversion"/>
  </si>
  <si>
    <t>香炒青江菜</t>
    <phoneticPr fontId="3" type="noConversion"/>
  </si>
  <si>
    <t>鮮菇堅果炒飯(有機白米)＋塔香炒百頁＋北農有機青菜＋青菜素蛋花湯</t>
    <phoneticPr fontId="3" type="noConversion"/>
  </si>
  <si>
    <t>素BBQ麵輪</t>
    <phoneticPr fontId="3" type="noConversion"/>
  </si>
  <si>
    <t>番茄木耳湯</t>
    <phoneticPr fontId="3" type="noConversion"/>
  </si>
  <si>
    <t>鹹冬瓜素肚</t>
    <phoneticPr fontId="3" type="noConversion"/>
  </si>
  <si>
    <t>雙絲素肉羹湯</t>
    <phoneticPr fontId="3" type="noConversion"/>
  </si>
  <si>
    <t>素油蔥芹香干絲</t>
    <phoneticPr fontId="3" type="noConversion"/>
  </si>
  <si>
    <t>菜頭滷四分豆干</t>
    <phoneticPr fontId="3" type="noConversion"/>
  </si>
  <si>
    <t>薑絲小白菜</t>
    <phoneticPr fontId="3" type="noConversion"/>
  </si>
  <si>
    <t>醬燒豆腸</t>
    <phoneticPr fontId="3" type="noConversion"/>
  </si>
  <si>
    <t>椒鹽素甜不辣</t>
    <phoneticPr fontId="3" type="noConversion"/>
  </si>
  <si>
    <t>素沙茶豆包</t>
    <phoneticPr fontId="3" type="noConversion"/>
  </si>
  <si>
    <t>醋溜雙耳</t>
    <phoneticPr fontId="3" type="noConversion"/>
  </si>
  <si>
    <t>可樂滷小豆干X2</t>
    <phoneticPr fontId="3" type="noConversion"/>
  </si>
  <si>
    <t>＊泰式炒粄條＋筍干滷油豆腐丁＋杏鮑菇青江菜＋胡蘿蔔豆薯湯</t>
    <phoneticPr fontId="3" type="noConversion"/>
  </si>
  <si>
    <r>
      <t>＊</t>
    </r>
    <r>
      <rPr>
        <b/>
        <u/>
        <sz val="16"/>
        <rFont val="王漢宗中明體注音"/>
        <family val="5"/>
        <charset val="136"/>
      </rPr>
      <t>起司南瓜燉凍豆腐</t>
    </r>
    <phoneticPr fontId="3" type="noConversion"/>
  </si>
  <si>
    <t>薑香菠菜</t>
    <phoneticPr fontId="3" type="noConversion"/>
  </si>
  <si>
    <t>榨菜干絲四季豆</t>
    <phoneticPr fontId="3" type="noConversion"/>
  </si>
  <si>
    <t>筍丁豆干炊飯(有機白米)＋＊義式番茄烤麩＋高麗菜包X1＋北農有機青菜+青菜豆腐湯</t>
    <phoneticPr fontId="3" type="noConversion"/>
  </si>
  <si>
    <r>
      <t>＊</t>
    </r>
    <r>
      <rPr>
        <b/>
        <u/>
        <sz val="16"/>
        <rFont val="王漢宗中明體注音"/>
        <family val="5"/>
        <charset val="136"/>
      </rPr>
      <t>奶油咖哩豆腐</t>
    </r>
    <phoneticPr fontId="3" type="noConversion"/>
  </si>
  <si>
    <t>履歷白米65g+小米15g+海苔芝麻香鬆</t>
  </si>
  <si>
    <t>四</t>
    <phoneticPr fontId="3" type="noConversion"/>
  </si>
  <si>
    <t>茶香滷棒腿X1</t>
    <phoneticPr fontId="3" type="noConversion"/>
  </si>
  <si>
    <r>
      <t>全穀雜糧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</si>
  <si>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r>
      <t>豆魚蛋肉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</si>
  <si>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r>
      <t>油脂堅果類</t>
    </r>
    <r>
      <rPr>
        <sz val="8"/>
        <rFont val="Times New Roman"/>
        <family val="1"/>
      </rPr>
      <t>(</t>
    </r>
    <r>
      <rPr>
        <sz val="8"/>
        <rFont val="標楷體"/>
        <family val="4"/>
        <charset val="136"/>
      </rPr>
      <t>份</t>
    </r>
    <r>
      <rPr>
        <sz val="8"/>
        <rFont val="Times New Roman"/>
        <family val="1"/>
      </rPr>
      <t>)</t>
    </r>
    <phoneticPr fontId="3" type="noConversion"/>
  </si>
  <si>
    <t>阿翁師炸雞排X1</t>
    <phoneticPr fontId="3" type="noConversion"/>
  </si>
  <si>
    <r>
      <t>＊</t>
    </r>
    <r>
      <rPr>
        <b/>
        <u/>
        <sz val="16"/>
        <rFont val="王漢宗中明體注音"/>
        <family val="5"/>
        <charset val="136"/>
      </rPr>
      <t>地瓜奶香西米露</t>
    </r>
    <phoneticPr fontId="3" type="noConversion"/>
  </si>
  <si>
    <t>滷肉絲花椰</t>
    <phoneticPr fontId="3" type="noConversion"/>
  </si>
  <si>
    <t>肉燥燴大黃瓜</t>
    <phoneticPr fontId="3" type="noConversion"/>
  </si>
  <si>
    <t>＊客家蝦香炒粄條+筍干滷肉+北農有機青菜+＊豆薯蛋花湯</t>
    <phoneticPr fontId="3" type="noConversion"/>
  </si>
  <si>
    <t>花瓜燉雞</t>
    <phoneticPr fontId="3" type="noConversion"/>
  </si>
  <si>
    <t>玉米炒肉茸</t>
    <phoneticPr fontId="3" type="noConversion"/>
  </si>
  <si>
    <t>肉絲高麗菜</t>
    <phoneticPr fontId="3" type="noConversion"/>
  </si>
  <si>
    <t>＊蛋酥京醬肉絲麵+可樂雞腿排X1+北農有機青菜+薑絲黃瓜湯</t>
    <phoneticPr fontId="3" type="noConversion"/>
  </si>
  <si>
    <t>雪菜毛豆干丁</t>
    <phoneticPr fontId="3" type="noConversion"/>
  </si>
  <si>
    <t>鹹豬肉炒高麗菜</t>
    <phoneticPr fontId="3" type="noConversion"/>
  </si>
  <si>
    <t>螞蟻上樹</t>
    <phoneticPr fontId="3" type="noConversion"/>
  </si>
  <si>
    <t>咖哩香茅魚丁</t>
    <phoneticPr fontId="3" type="noConversion"/>
  </si>
  <si>
    <t>三杯九層塔肉片</t>
    <phoneticPr fontId="3" type="noConversion"/>
  </si>
  <si>
    <t>＊蛋酥白菜魯</t>
    <phoneticPr fontId="3" type="noConversion"/>
  </si>
  <si>
    <t>＊蛋酥拌黃芽</t>
    <phoneticPr fontId="3" type="noConversion"/>
  </si>
  <si>
    <t>肉羹清湯</t>
    <phoneticPr fontId="3" type="noConversion"/>
  </si>
  <si>
    <r>
      <rPr>
        <sz val="16"/>
        <rFont val="王漢宗中明體破音一"/>
        <family val="5"/>
        <charset val="136"/>
      </rPr>
      <t>什</t>
    </r>
    <r>
      <rPr>
        <sz val="16"/>
        <rFont val="王漢宗中明體注音"/>
        <family val="5"/>
        <charset val="136"/>
      </rPr>
      <t>錦燴麵片</t>
    </r>
    <phoneticPr fontId="3" type="noConversion"/>
  </si>
  <si>
    <t>☆本月蔬食供應日:11/10、16、24</t>
    <phoneticPr fontId="3" type="noConversion"/>
  </si>
  <si>
    <r>
      <t>☆本月魚肉供應日:11/01、06、15、20.29-</t>
    </r>
    <r>
      <rPr>
        <sz val="20"/>
        <rFont val="標楷體"/>
        <family val="4"/>
        <charset val="136"/>
      </rPr>
      <t>魚肉仍有可能含有細刺，請小心食用</t>
    </r>
    <phoneticPr fontId="3" type="noConversion"/>
  </si>
  <si>
    <t>☆本月三章履歷豆奶供應日為１１／３０(四)</t>
    <phoneticPr fontId="3" type="noConversion"/>
  </si>
  <si>
    <t>☆每週二供應補助有機白米一次(遇供應麵食則暫停一次)</t>
    <phoneticPr fontId="3" type="noConversion"/>
  </si>
  <si>
    <t>☆本月有機青菜種類：</t>
    <phoneticPr fontId="3" type="noConversion"/>
  </si>
  <si>
    <t>馬鈴薯雞丁</t>
    <phoneticPr fontId="3" type="noConversion"/>
  </si>
  <si>
    <t>肉絲炒大白菜</t>
    <phoneticPr fontId="3" type="noConversion"/>
  </si>
  <si>
    <t>莎莎醬洋芋</t>
    <phoneticPr fontId="3" type="noConversion"/>
  </si>
  <si>
    <t>香鬆黃豆飯</t>
    <phoneticPr fontId="3" type="noConversion"/>
  </si>
  <si>
    <t>毛豆筍香豆丁拌飯+＊豆腐蒸蛋+義式番茄洋芋+時蔬+海芽小魚湯</t>
    <phoneticPr fontId="3" type="noConversion"/>
  </si>
  <si>
    <t>＊胡蘿蔔炒蛋</t>
    <phoneticPr fontId="3" type="noConversion"/>
  </si>
  <si>
    <t>＊米苔目鹹湯</t>
    <phoneticPr fontId="3" type="noConversion"/>
  </si>
  <si>
    <t>紫菜珍菇湯</t>
    <phoneticPr fontId="3" type="noConversion"/>
  </si>
  <si>
    <t>薑絲冬瓜湯</t>
  </si>
  <si>
    <t>南瓜燉肉</t>
    <phoneticPr fontId="3" type="noConversion"/>
  </si>
  <si>
    <t>胚芽米飯</t>
    <phoneticPr fontId="3" type="noConversion"/>
  </si>
  <si>
    <r>
      <rPr>
        <b/>
        <sz val="16"/>
        <rFont val="王漢宗中明體注音"/>
        <family val="5"/>
        <charset val="136"/>
      </rPr>
      <t>＊</t>
    </r>
    <r>
      <rPr>
        <b/>
        <u/>
        <sz val="16"/>
        <rFont val="王漢宗中明體注音"/>
        <family val="5"/>
        <charset val="136"/>
      </rPr>
      <t>薑黃糙米飯</t>
    </r>
    <phoneticPr fontId="3" type="noConversion"/>
  </si>
  <si>
    <t>蒲瓜豆腐湯</t>
    <phoneticPr fontId="3" type="noConversion"/>
  </si>
  <si>
    <t>☆本月保久乳供應日:１１/１０(五)、１１/１６(四)、１１／２１(二)、１１/２７(一) 各供應保久乳一瓶</t>
    <phoneticPr fontId="3" type="noConversion"/>
  </si>
  <si>
    <t>112年11月食材明細表</t>
    <phoneticPr fontId="3" type="noConversion"/>
  </si>
  <si>
    <t>高麗菜角65g+豬肉絲8g+木耳絲2g+紅蘿蔔末1g</t>
    <phoneticPr fontId="3" type="noConversion"/>
  </si>
  <si>
    <t>時蔬75g</t>
    <phoneticPr fontId="3" type="noConversion"/>
  </si>
  <si>
    <t>白米62g+糙米18g</t>
    <phoneticPr fontId="3" type="noConversion"/>
  </si>
  <si>
    <t>魚丁100g+洋蔥小丁12g+紅蘿蔔小丁6g+沙茶醬</t>
    <phoneticPr fontId="3" type="noConversion"/>
  </si>
  <si>
    <t>＊沙茶燴魚丁</t>
    <phoneticPr fontId="3" type="noConversion"/>
  </si>
  <si>
    <t>玉米芋香拌火腿</t>
    <phoneticPr fontId="3" type="noConversion"/>
  </si>
  <si>
    <t>冷凍玉米粒53g+芋頭小丁18g+豆薯小丁8g+冷凍火腿丁8g</t>
    <phoneticPr fontId="3" type="noConversion"/>
  </si>
  <si>
    <t>豬肉片68g+番茄角18g+洋蔥角12g+殺菌全液蛋8g+蔥花1g</t>
    <phoneticPr fontId="3" type="noConversion"/>
  </si>
  <si>
    <t>紫菜0.4g+金針菇12g+黑珍珠菇6g+龍骨丁4g</t>
    <phoneticPr fontId="3" type="noConversion"/>
  </si>
  <si>
    <t>白米62g+黑糯米6g+胚芽米12g</t>
    <phoneticPr fontId="3" type="noConversion"/>
  </si>
  <si>
    <t>雙穀飯</t>
    <phoneticPr fontId="3" type="noConversion"/>
  </si>
  <si>
    <t>白米62g+燕麥粒18g</t>
    <phoneticPr fontId="3" type="noConversion"/>
  </si>
  <si>
    <t>棒棒腿約 135g/支+滷包</t>
    <phoneticPr fontId="3" type="noConversion"/>
  </si>
  <si>
    <t>殺菌全液蛋40g+紅蘿蔔絲30g+洋蔥絲10g</t>
    <phoneticPr fontId="3" type="noConversion"/>
  </si>
  <si>
    <t>(鹹湯)米苔目16g+綠色青菜(切)8g+紅蘿蔔絲3g+乾香菇絲0.2g+蝦米0.2g+龍骨丁4g</t>
    <phoneticPr fontId="3" type="noConversion"/>
  </si>
  <si>
    <t>白米62g+小米18g+黑芝麻粒</t>
    <phoneticPr fontId="3" type="noConversion"/>
  </si>
  <si>
    <t>魚丁100g+紅蘿蔔中丁8g+小黃瓜中丁8g+白醋+番茄醬(糊)</t>
    <phoneticPr fontId="3" type="noConversion"/>
  </si>
  <si>
    <t>大白菜角78g+紅蘿蔔絲2g+豬肉絲8g</t>
    <phoneticPr fontId="3" type="noConversion"/>
  </si>
  <si>
    <t>豆薯西芹湯</t>
    <phoneticPr fontId="3" type="noConversion"/>
  </si>
  <si>
    <t>豆薯小丁12g+西芹小丁8g+洋蔥小丁8g+木耳小丁2g+龍骨丁4g+月桂葉</t>
    <phoneticPr fontId="3" type="noConversion"/>
  </si>
  <si>
    <r>
      <t>麻油高麗菜雞肉絲拌飯(有機白米)+紅燒豬肉片+北農有機青菜+</t>
    </r>
    <r>
      <rPr>
        <b/>
        <sz val="16"/>
        <rFont val="王漢宗中明體注音"/>
        <family val="5"/>
        <charset val="136"/>
      </rPr>
      <t>＊</t>
    </r>
    <r>
      <rPr>
        <b/>
        <u/>
        <sz val="16"/>
        <rFont val="王漢宗中明體注音"/>
        <family val="5"/>
        <charset val="136"/>
      </rPr>
      <t>洋芋濃湯</t>
    </r>
    <phoneticPr fontId="3" type="noConversion"/>
  </si>
  <si>
    <t>馬鈴薯小丁23g+洋蔥小丁8g+紅蘿蔔小丁2g+玉米濃湯粉+中筋麵粉+安佳無鹽奶油</t>
    <phoneticPr fontId="3" type="noConversion"/>
  </si>
  <si>
    <t>麻油高麗菜雞肉絲拌飯</t>
    <phoneticPr fontId="3" type="noConversion"/>
  </si>
  <si>
    <t>有機白米70g+糙米10g+雞肉絲12g+高麗菜角12g+玉米粒6g+黑珍珠菇6g+紅蘿蔔末2g+胡麻油</t>
    <phoneticPr fontId="3" type="noConversion"/>
  </si>
  <si>
    <t>紅藜麥飯</t>
    <phoneticPr fontId="3" type="noConversion"/>
  </si>
  <si>
    <t>白米78g+紅藜麥2g</t>
    <phoneticPr fontId="3" type="noConversion"/>
  </si>
  <si>
    <t>自製雪菜：油菜80g+非基改豆干小丁12g+冷凍毛豆仁2g+紅蘿蔔末1g</t>
    <phoneticPr fontId="3" type="noConversion"/>
  </si>
  <si>
    <t>冷凍豬肉角68g+芋頭大丁20g+大白菜角8g+紅蘿蔔片3g+冷凍栗子(切碎)3g</t>
    <phoneticPr fontId="3" type="noConversion"/>
  </si>
  <si>
    <t>乾義大利麵40g+豬肉絲18g+小白菜絲8g+紅蘿蔔絲4g+洗選蛋4g+非基改甜麵醬</t>
    <phoneticPr fontId="3" type="noConversion"/>
  </si>
  <si>
    <t>＊蛋酥京醬肉絲麵</t>
    <phoneticPr fontId="3" type="noConversion"/>
  </si>
  <si>
    <t>可樂雞腿排X1</t>
    <phoneticPr fontId="3" type="noConversion"/>
  </si>
  <si>
    <t>大黃瓜片32gg+龍骨丁4g+薑絲</t>
    <phoneticPr fontId="3" type="noConversion"/>
  </si>
  <si>
    <t>海陸鮮菇炊飯(有機白米)+塔香炒雞+北農有機青菜+＊青菜蛋花湯</t>
    <phoneticPr fontId="3" type="noConversion"/>
  </si>
  <si>
    <t>海陸鮮菇炊飯</t>
    <phoneticPr fontId="3" type="noConversion"/>
  </si>
  <si>
    <t>有機白米80g+豬肉絲12g+魷魚圈8g+杏鮑菇12g+青江菜(切)6g+冷凍玉米粒3g+紅蘿蔔末2g</t>
    <phoneticPr fontId="3" type="noConversion"/>
  </si>
  <si>
    <t>雞丁78g+紅蘿蔔中丁20g+九層塔(切)</t>
    <phoneticPr fontId="3" type="noConversion"/>
  </si>
  <si>
    <t>＊青菜蛋花湯</t>
    <phoneticPr fontId="3" type="noConversion"/>
  </si>
  <si>
    <t>小白菜段18g+洗選蛋8g+龍骨丁4g</t>
    <phoneticPr fontId="3" type="noConversion"/>
  </si>
  <si>
    <t>番茄小丁18g+洋蔥小丁12g+龍骨丁4g</t>
    <phoneticPr fontId="3" type="noConversion"/>
  </si>
  <si>
    <t>冷凍玉米粒55g+白蘿蔔小丁12g+豬絞肉12g+紅蘿蔔小丁3g</t>
    <phoneticPr fontId="3" type="noConversion"/>
  </si>
  <si>
    <t>白米80g+葵瓜子(去殼)1.5g</t>
    <phoneticPr fontId="3" type="noConversion"/>
  </si>
  <si>
    <t>魚丁100g+茄子18g+薑絲+豆豉</t>
    <phoneticPr fontId="3" type="noConversion"/>
  </si>
  <si>
    <t>豆豉茄子燒魚</t>
    <phoneticPr fontId="3" type="noConversion"/>
  </si>
  <si>
    <t>麵疙瘩(薄)40g+大白菜角35g+豬肉絲6g+木耳絲2g+紅蘿蔔末2g</t>
    <phoneticPr fontId="3" type="noConversion"/>
  </si>
  <si>
    <t>非基改豆腐小丁32g+非基改味噌+柴魚片</t>
    <phoneticPr fontId="3" type="noConversion"/>
  </si>
  <si>
    <t>白米75g+非基改黃豆(切碎)5g+海苔香鬆</t>
    <phoneticPr fontId="3" type="noConversion"/>
  </si>
  <si>
    <t>馬鈴薯小丁50g+非基改豆干小丁20g+番茄小丁8g+洋蔥小丁8g+g+冷凍毛豆仁2g+番茄醬(糊)</t>
    <phoneticPr fontId="3" type="noConversion"/>
  </si>
  <si>
    <t>白米62g+糙米18g+薑黃粉+安佳無鹽奶油</t>
    <phoneticPr fontId="3" type="noConversion"/>
  </si>
  <si>
    <t>黃豆芽(切)68g+木耳絲5g+淡榨菜絲4g+洗選蛋4g+紅藜麥0.2g</t>
    <phoneticPr fontId="3" type="noConversion"/>
  </si>
  <si>
    <t>豬肉柳68g+豆薯粗絲20g+紅蘿蔔絲6g+青蔥(切)0.5g</t>
    <phoneticPr fontId="3" type="noConversion"/>
  </si>
  <si>
    <t>冬瓜中丁32g+龍骨丁4g+薑絲</t>
    <phoneticPr fontId="3" type="noConversion"/>
  </si>
  <si>
    <t>魚片約 100g/片</t>
    <phoneticPr fontId="3" type="noConversion"/>
  </si>
  <si>
    <t>大黃瓜片83g+豬絞肉6g+乾香菇絲0.2g+非基改小麥豆皮捲0.2g+紅蘿蔔末1g</t>
    <phoneticPr fontId="3" type="noConversion"/>
  </si>
  <si>
    <t>金針菇25g+木耳絲5g+龍骨丁4g+薑絲</t>
  </si>
  <si>
    <t>炒甜不辣條X3</t>
    <phoneticPr fontId="3" type="noConversion"/>
  </si>
  <si>
    <t>地瓜小丁25g+西谷米3g+全脂奶粉</t>
    <phoneticPr fontId="3" type="noConversion"/>
  </si>
  <si>
    <t>豬肉片68g+杏鮑菇(切)30g+九層塔(去梗)+老薑+蒜+麻油</t>
    <phoneticPr fontId="3" type="noConversion"/>
  </si>
  <si>
    <t>甜不辣條48g+芹菜段12g+紅蘿蔔片8g+椒鹽粉</t>
    <phoneticPr fontId="3" type="noConversion"/>
  </si>
  <si>
    <t>白米60g+燕麥粒20g+南瓜子去殼1g</t>
    <phoneticPr fontId="3" type="noConversion"/>
  </si>
  <si>
    <t>冷凍青花菜(小朵)95g+金針菇(切)3g+紅蘿蔔絲2g+豬肉絲2g</t>
    <phoneticPr fontId="3" type="noConversion"/>
  </si>
  <si>
    <t>雞丁70g+馬鈴薯中丁25g+洋蔥角10g+味霖</t>
    <phoneticPr fontId="3" type="noConversion"/>
  </si>
  <si>
    <t>紅麵線(切)8g+蒲瓜絲18g+洗選蛋4g</t>
    <phoneticPr fontId="3" type="noConversion"/>
  </si>
  <si>
    <t>＊紅麵線羹湯</t>
    <phoneticPr fontId="3" type="noConversion"/>
  </si>
  <si>
    <t>雞腿排約 135g/片</t>
    <phoneticPr fontId="3" type="noConversion"/>
  </si>
  <si>
    <t>大白菜角78g+洗選蛋8g+紅蘿蔔片2g+豬肉絲4g</t>
    <phoneticPr fontId="3" type="noConversion"/>
  </si>
  <si>
    <t>針菇木耳湯</t>
    <phoneticPr fontId="3" type="noConversion"/>
  </si>
  <si>
    <t>高麗菜小丁30g+肉骨茶包+龍骨丁4g</t>
    <phoneticPr fontId="3" type="noConversion"/>
  </si>
  <si>
    <t>粄條(粿仔條)100g+小白菜小段12g+非基改中豆干片8g+豬肉絲8g+乾香菇絲0.2g+蝦米0.2g</t>
    <phoneticPr fontId="3" type="noConversion"/>
  </si>
  <si>
    <t>＊客家蝦香炒粄條</t>
    <phoneticPr fontId="3" type="noConversion"/>
  </si>
  <si>
    <t>豆薯小丁25g+洗選蛋4g+青蔥(切)0.2g</t>
    <phoneticPr fontId="3" type="noConversion"/>
  </si>
  <si>
    <t>有機白米80g</t>
    <phoneticPr fontId="3" type="noConversion"/>
  </si>
  <si>
    <t>豬肉角68g+筍干(切)22g+紅蘿蔔中丁8g</t>
    <phoneticPr fontId="3" type="noConversion"/>
  </si>
  <si>
    <t>豬肉片68g+南瓜片23g+馬鈴薯片8g+洋蔥角8g</t>
    <phoneticPr fontId="3" type="noConversion"/>
  </si>
  <si>
    <t>白蘿蔔小丁22g+冷凍黑輪段8g+柴魚片</t>
    <phoneticPr fontId="3" type="noConversion"/>
  </si>
  <si>
    <t>菜頭黑輪湯</t>
    <phoneticPr fontId="3" type="noConversion"/>
  </si>
  <si>
    <t>毛豆筍香豆丁拌飯</t>
    <phoneticPr fontId="3" type="noConversion"/>
  </si>
  <si>
    <t>殺菌全液蛋55g+非基改板豆腐小丁25g</t>
    <phoneticPr fontId="3" type="noConversion"/>
  </si>
  <si>
    <t>義式番茄洋芋</t>
    <phoneticPr fontId="3" type="noConversion"/>
  </si>
  <si>
    <t>＊豆腐蒸蛋</t>
    <phoneticPr fontId="3" type="noConversion"/>
  </si>
  <si>
    <t>馬鈴薯中丁65g+番茄角18g+洋蔥角8g+番茄醬(糊)+義大利香料</t>
    <phoneticPr fontId="3" type="noConversion"/>
  </si>
  <si>
    <t>海芽小魚湯</t>
    <phoneticPr fontId="3" type="noConversion"/>
  </si>
  <si>
    <t>乾海帶芽0.2g+小魚干5g</t>
    <phoneticPr fontId="3" type="noConversion"/>
  </si>
  <si>
    <t>白米62g+糙米16g+紅藜麥2g+筍小丁8g+非基改豆干小丁25g+冷凍毛豆仁2g</t>
    <phoneticPr fontId="3" type="noConversion"/>
  </si>
  <si>
    <t>白米62g+胚芽米18g</t>
    <phoneticPr fontId="3" type="noConversion"/>
  </si>
  <si>
    <t>魚丁100g+地瓜大丁30g+咖哩粉+香茅</t>
    <phoneticPr fontId="3" type="noConversion"/>
  </si>
  <si>
    <t>冬粉18g+豬絞肉12g+金針菇8g+紅蘿蔔絲3g</t>
    <phoneticPr fontId="3" type="noConversion"/>
  </si>
  <si>
    <t>白米62g+糙米18g</t>
    <phoneticPr fontId="3" type="noConversion"/>
  </si>
  <si>
    <t>雞丁70g+白蘿蔔中丁25g+紅蘿蔔中丁8g+花瓜條3g</t>
    <phoneticPr fontId="3" type="noConversion"/>
  </si>
  <si>
    <t>高麗菜角68g+杏鮑菇2g+紅蘿蔔末1g+自製鹹豬肉：帶皮五花肉條8g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</si>
</sst>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);[Red]\(0.0\)"/>
    <numFmt numFmtId="177" formatCode="0_);[Red]\(0\)"/>
    <numFmt numFmtId="178" formatCode="0_ "/>
    <numFmt numFmtId="179" formatCode="m&quot;月&quot;d&quot;日&quot;;@"/>
    <numFmt numFmtId="180" formatCode="[$-404]aaa;@"/>
  </numFmts>
  <fonts count="3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8"/>
      <color indexed="20"/>
      <name val="標楷體"/>
      <family val="4"/>
      <charset val="136"/>
    </font>
    <font>
      <sz val="9"/>
      <name val="新細明體"/>
      <family val="1"/>
      <charset val="136"/>
    </font>
    <font>
      <sz val="18"/>
      <color indexed="20"/>
      <name val="Times New Roman"/>
      <family val="1"/>
    </font>
    <font>
      <sz val="12"/>
      <name val="Times New Roman"/>
      <family val="1"/>
    </font>
    <font>
      <sz val="18"/>
      <color indexed="12"/>
      <name val="Times New Roman"/>
      <family val="1"/>
    </font>
    <font>
      <sz val="10"/>
      <name val="華康圓體注音"/>
      <family val="1"/>
      <charset val="136"/>
    </font>
    <font>
      <sz val="12"/>
      <name val="華康圓體注音"/>
      <family val="1"/>
      <charset val="136"/>
    </font>
    <font>
      <sz val="8"/>
      <name val="標楷體"/>
      <family val="4"/>
      <charset val="136"/>
    </font>
    <font>
      <sz val="8"/>
      <name val="Times New Roman"/>
      <family val="1"/>
    </font>
    <font>
      <sz val="8"/>
      <name val="華康中圓體"/>
      <family val="3"/>
      <charset val="136"/>
    </font>
    <font>
      <sz val="12"/>
      <name val="細明體"/>
      <family val="3"/>
      <charset val="136"/>
    </font>
    <font>
      <sz val="10"/>
      <name val="華康少女文字W5"/>
      <family val="1"/>
      <charset val="136"/>
    </font>
    <font>
      <sz val="8"/>
      <name val="華康少女文字W5"/>
      <family val="1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標楷體"/>
      <family val="4"/>
      <charset val="136"/>
    </font>
    <font>
      <sz val="16"/>
      <name val="華康圓體注音"/>
      <family val="1"/>
      <charset val="136"/>
    </font>
    <font>
      <sz val="14"/>
      <name val="華康圓體W3注音"/>
      <family val="1"/>
      <charset val="136"/>
    </font>
    <font>
      <b/>
      <sz val="28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name val="王漢宗中明體注音"/>
      <family val="5"/>
      <charset val="136"/>
    </font>
    <font>
      <b/>
      <sz val="12"/>
      <name val="新細明體"/>
      <family val="1"/>
      <charset val="136"/>
    </font>
    <font>
      <b/>
      <sz val="16"/>
      <name val="王漢宗中明體注音"/>
      <family val="5"/>
      <charset val="136"/>
    </font>
    <font>
      <b/>
      <u/>
      <sz val="16"/>
      <name val="王漢宗中明體注音"/>
      <family val="5"/>
      <charset val="136"/>
    </font>
    <font>
      <sz val="16"/>
      <name val="王漢宗中明體破音一"/>
      <family val="5"/>
      <charset val="136"/>
    </font>
    <font>
      <sz val="20"/>
      <name val="標楷體"/>
      <family val="4"/>
      <charset val="136"/>
    </font>
    <font>
      <sz val="16"/>
      <color rgb="FFFF0000"/>
      <name val="王漢宗中明體注音"/>
      <family val="5"/>
      <charset val="136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/>
    </xf>
    <xf numFmtId="176" fontId="14" fillId="0" borderId="23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177" fontId="14" fillId="0" borderId="9" xfId="0" applyNumberFormat="1" applyFont="1" applyBorder="1" applyAlignment="1">
      <alignment horizontal="center" vertical="center"/>
    </xf>
    <xf numFmtId="177" fontId="14" fillId="0" borderId="26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176" fontId="14" fillId="0" borderId="13" xfId="0" applyNumberFormat="1" applyFont="1" applyBorder="1" applyAlignment="1">
      <alignment horizontal="center" vertical="center"/>
    </xf>
    <xf numFmtId="177" fontId="14" fillId="0" borderId="42" xfId="0" applyNumberFormat="1" applyFont="1" applyBorder="1" applyAlignment="1">
      <alignment horizontal="center" vertical="center"/>
    </xf>
    <xf numFmtId="177" fontId="14" fillId="0" borderId="4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7" fontId="16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0" fontId="19" fillId="0" borderId="37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shrinkToFit="1"/>
    </xf>
    <xf numFmtId="0" fontId="19" fillId="0" borderId="47" xfId="0" applyFont="1" applyBorder="1" applyAlignment="1">
      <alignment horizontal="left" vertical="top" wrapText="1"/>
    </xf>
    <xf numFmtId="0" fontId="5" fillId="0" borderId="3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right" vertical="center"/>
    </xf>
    <xf numFmtId="176" fontId="10" fillId="0" borderId="0" xfId="0" applyNumberFormat="1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6" fontId="10" fillId="0" borderId="47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178" fontId="15" fillId="0" borderId="0" xfId="0" applyNumberFormat="1" applyFont="1">
      <alignment vertical="center"/>
    </xf>
    <xf numFmtId="0" fontId="22" fillId="2" borderId="13" xfId="0" applyFont="1" applyFill="1" applyBorder="1" applyAlignment="1">
      <alignment horizontal="center" vertical="center" shrinkToFit="1"/>
    </xf>
    <xf numFmtId="0" fontId="15" fillId="2" borderId="13" xfId="0" applyFont="1" applyFill="1" applyBorder="1" applyAlignment="1">
      <alignment horizontal="center" vertical="center" shrinkToFit="1"/>
    </xf>
    <xf numFmtId="179" fontId="22" fillId="0" borderId="23" xfId="0" applyNumberFormat="1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 shrinkToFit="1"/>
    </xf>
    <xf numFmtId="0" fontId="15" fillId="0" borderId="23" xfId="0" applyFont="1" applyBorder="1" applyAlignment="1">
      <alignment vertical="center" shrinkToFit="1"/>
    </xf>
    <xf numFmtId="0" fontId="22" fillId="0" borderId="23" xfId="0" applyFont="1" applyBorder="1" applyAlignment="1">
      <alignment horizontal="center" vertical="center"/>
    </xf>
    <xf numFmtId="180" fontId="22" fillId="0" borderId="8" xfId="0" applyNumberFormat="1" applyFont="1" applyBorder="1" applyAlignment="1">
      <alignment horizontal="center" vertical="center" shrinkToFit="1"/>
    </xf>
    <xf numFmtId="0" fontId="22" fillId="0" borderId="29" xfId="0" applyFont="1" applyBorder="1" applyAlignment="1">
      <alignment horizontal="center" vertical="center" shrinkToFit="1"/>
    </xf>
    <xf numFmtId="0" fontId="22" fillId="0" borderId="8" xfId="0" applyFont="1" applyBorder="1" applyAlignment="1">
      <alignment vertical="center" shrinkToFit="1"/>
    </xf>
    <xf numFmtId="0" fontId="22" fillId="0" borderId="8" xfId="0" applyFont="1" applyBorder="1" applyAlignment="1">
      <alignment horizontal="center" vertical="center"/>
    </xf>
    <xf numFmtId="179" fontId="22" fillId="0" borderId="8" xfId="0" applyNumberFormat="1" applyFont="1" applyBorder="1" applyAlignment="1">
      <alignment horizontal="center" vertical="center" shrinkToFit="1"/>
    </xf>
    <xf numFmtId="0" fontId="15" fillId="0" borderId="8" xfId="0" applyFont="1" applyBorder="1" applyAlignment="1">
      <alignment vertical="center" shrinkToFit="1"/>
    </xf>
    <xf numFmtId="179" fontId="22" fillId="0" borderId="16" xfId="0" applyNumberFormat="1" applyFont="1" applyBorder="1" applyAlignment="1">
      <alignment horizontal="center" vertical="center" shrinkToFit="1"/>
    </xf>
    <xf numFmtId="0" fontId="22" fillId="0" borderId="49" xfId="0" applyFont="1" applyBorder="1" applyAlignment="1">
      <alignment horizontal="center" vertical="center" shrinkToFit="1"/>
    </xf>
    <xf numFmtId="0" fontId="22" fillId="0" borderId="16" xfId="0" applyFont="1" applyBorder="1" applyAlignment="1">
      <alignment vertical="center" shrinkToFit="1"/>
    </xf>
    <xf numFmtId="0" fontId="22" fillId="0" borderId="16" xfId="0" applyFont="1" applyBorder="1" applyAlignment="1">
      <alignment horizontal="center" vertical="center"/>
    </xf>
    <xf numFmtId="179" fontId="22" fillId="0" borderId="13" xfId="0" applyNumberFormat="1" applyFont="1" applyBorder="1" applyAlignment="1">
      <alignment horizontal="center" vertical="center" shrinkToFit="1"/>
    </xf>
    <xf numFmtId="0" fontId="22" fillId="0" borderId="50" xfId="0" applyFont="1" applyBorder="1" applyAlignment="1">
      <alignment horizontal="center" vertical="center" shrinkToFit="1"/>
    </xf>
    <xf numFmtId="0" fontId="15" fillId="0" borderId="13" xfId="0" applyFont="1" applyBorder="1" applyAlignment="1">
      <alignment vertical="center" shrinkToFit="1"/>
    </xf>
    <xf numFmtId="0" fontId="22" fillId="0" borderId="13" xfId="0" applyFont="1" applyBorder="1" applyAlignment="1">
      <alignment horizontal="center" vertical="center"/>
    </xf>
    <xf numFmtId="0" fontId="15" fillId="0" borderId="29" xfId="0" applyFont="1" applyBorder="1" applyAlignment="1">
      <alignment horizontal="left" vertical="center" shrinkToFit="1"/>
    </xf>
    <xf numFmtId="0" fontId="22" fillId="0" borderId="13" xfId="0" applyFont="1" applyBorder="1" applyAlignment="1">
      <alignment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16" xfId="0" applyFont="1" applyBorder="1" applyAlignment="1">
      <alignment vertical="center" shrinkToFit="1"/>
    </xf>
    <xf numFmtId="0" fontId="15" fillId="0" borderId="3" xfId="0" applyFont="1" applyBorder="1" applyAlignment="1">
      <alignment vertical="center" shrinkToFit="1"/>
    </xf>
    <xf numFmtId="0" fontId="15" fillId="0" borderId="25" xfId="2" applyFont="1" applyBorder="1" applyAlignment="1">
      <alignment horizontal="left"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16" xfId="1" applyFont="1" applyBorder="1" applyAlignment="1">
      <alignment vertical="center" shrinkToFit="1"/>
    </xf>
    <xf numFmtId="0" fontId="15" fillId="0" borderId="50" xfId="0" applyFont="1" applyBorder="1" applyAlignment="1">
      <alignment horizontal="center" vertical="center" shrinkToFit="1"/>
    </xf>
    <xf numFmtId="180" fontId="22" fillId="0" borderId="16" xfId="0" applyNumberFormat="1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51" xfId="0" applyFont="1" applyBorder="1" applyAlignment="1">
      <alignment horizontal="left" vertical="center" shrinkToFit="1"/>
    </xf>
    <xf numFmtId="0" fontId="15" fillId="0" borderId="8" xfId="0" applyFont="1" applyBorder="1" applyAlignment="1">
      <alignment shrinkToFit="1"/>
    </xf>
    <xf numFmtId="0" fontId="0" fillId="0" borderId="32" xfId="0" applyBorder="1" applyAlignment="1">
      <alignment horizontal="center" vertical="center" shrinkToFit="1"/>
    </xf>
    <xf numFmtId="176" fontId="11" fillId="0" borderId="16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top" shrinkToFit="1"/>
    </xf>
    <xf numFmtId="0" fontId="5" fillId="0" borderId="0" xfId="0" applyFont="1" applyAlignment="1">
      <alignment horizontal="center" vertical="center" shrinkToFit="1"/>
    </xf>
    <xf numFmtId="176" fontId="11" fillId="0" borderId="29" xfId="0" applyNumberFormat="1" applyFont="1" applyBorder="1" applyAlignment="1">
      <alignment horizontal="center" vertical="center" shrinkToFit="1"/>
    </xf>
    <xf numFmtId="176" fontId="11" fillId="0" borderId="8" xfId="0" applyNumberFormat="1" applyFont="1" applyBorder="1" applyAlignment="1">
      <alignment horizontal="center" vertical="center" shrinkToFit="1"/>
    </xf>
    <xf numFmtId="176" fontId="11" fillId="0" borderId="23" xfId="0" applyNumberFormat="1" applyFont="1" applyBorder="1" applyAlignment="1">
      <alignment horizontal="center" vertical="center" shrinkToFit="1"/>
    </xf>
    <xf numFmtId="177" fontId="11" fillId="0" borderId="27" xfId="0" applyNumberFormat="1" applyFont="1" applyBorder="1" applyAlignment="1">
      <alignment horizontal="center" vertical="center" shrinkToFit="1"/>
    </xf>
    <xf numFmtId="177" fontId="11" fillId="0" borderId="3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top" shrinkToFit="1"/>
    </xf>
    <xf numFmtId="176" fontId="11" fillId="0" borderId="20" xfId="0" applyNumberFormat="1" applyFont="1" applyBorder="1" applyAlignment="1">
      <alignment horizontal="center" vertical="center" shrinkToFit="1"/>
    </xf>
    <xf numFmtId="176" fontId="11" fillId="0" borderId="17" xfId="0" applyNumberFormat="1" applyFont="1" applyBorder="1" applyAlignment="1">
      <alignment horizontal="center" vertical="center" shrinkToFit="1"/>
    </xf>
    <xf numFmtId="176" fontId="11" fillId="0" borderId="18" xfId="0" applyNumberFormat="1" applyFont="1" applyBorder="1" applyAlignment="1">
      <alignment horizontal="center" vertical="center" shrinkToFit="1"/>
    </xf>
    <xf numFmtId="176" fontId="11" fillId="0" borderId="21" xfId="0" applyNumberFormat="1" applyFont="1" applyBorder="1" applyAlignment="1">
      <alignment horizontal="center" vertical="center" shrinkToFit="1"/>
    </xf>
    <xf numFmtId="177" fontId="11" fillId="0" borderId="19" xfId="0" applyNumberFormat="1" applyFont="1" applyBorder="1" applyAlignment="1">
      <alignment horizontal="center" vertical="center" shrinkToFit="1"/>
    </xf>
    <xf numFmtId="177" fontId="11" fillId="0" borderId="22" xfId="0" applyNumberFormat="1" applyFont="1" applyBorder="1" applyAlignment="1">
      <alignment horizontal="center" vertical="center" shrinkToFit="1"/>
    </xf>
    <xf numFmtId="177" fontId="11" fillId="0" borderId="24" xfId="0" applyNumberFormat="1" applyFont="1" applyBorder="1" applyAlignment="1">
      <alignment horizontal="center" vertical="center" shrinkToFit="1"/>
    </xf>
    <xf numFmtId="177" fontId="11" fillId="0" borderId="26" xfId="0" applyNumberFormat="1" applyFont="1" applyBorder="1" applyAlignment="1">
      <alignment horizontal="center" vertical="center" shrinkToFit="1"/>
    </xf>
    <xf numFmtId="176" fontId="11" fillId="0" borderId="25" xfId="0" applyNumberFormat="1" applyFont="1" applyBorder="1" applyAlignment="1">
      <alignment horizontal="center" vertical="center" shrinkToFit="1"/>
    </xf>
    <xf numFmtId="176" fontId="11" fillId="0" borderId="32" xfId="0" applyNumberFormat="1" applyFont="1" applyBorder="1" applyAlignment="1">
      <alignment horizontal="center" vertical="center" shrinkToFit="1"/>
    </xf>
    <xf numFmtId="177" fontId="11" fillId="0" borderId="32" xfId="0" applyNumberFormat="1" applyFont="1" applyBorder="1" applyAlignment="1">
      <alignment horizontal="center" vertical="center" shrinkToFit="1"/>
    </xf>
    <xf numFmtId="176" fontId="11" fillId="0" borderId="7" xfId="0" applyNumberFormat="1" applyFont="1" applyBorder="1" applyAlignment="1">
      <alignment horizontal="center" vertical="center" shrinkToFit="1"/>
    </xf>
    <xf numFmtId="176" fontId="11" fillId="0" borderId="24" xfId="0" applyNumberFormat="1" applyFont="1" applyBorder="1" applyAlignment="1">
      <alignment horizontal="center" vertical="center" shrinkToFit="1"/>
    </xf>
    <xf numFmtId="177" fontId="11" fillId="0" borderId="30" xfId="0" applyNumberFormat="1" applyFont="1" applyBorder="1" applyAlignment="1">
      <alignment horizontal="center" vertical="center" shrinkToFit="1"/>
    </xf>
    <xf numFmtId="176" fontId="11" fillId="0" borderId="33" xfId="0" applyNumberFormat="1" applyFont="1" applyBorder="1" applyAlignment="1">
      <alignment horizontal="center" vertical="center" shrinkToFit="1"/>
    </xf>
    <xf numFmtId="177" fontId="11" fillId="0" borderId="34" xfId="0" applyNumberFormat="1" applyFont="1" applyBorder="1" applyAlignment="1">
      <alignment horizontal="center" vertical="center" shrinkToFit="1"/>
    </xf>
    <xf numFmtId="177" fontId="11" fillId="0" borderId="35" xfId="0" applyNumberFormat="1" applyFont="1" applyBorder="1" applyAlignment="1">
      <alignment horizontal="center" vertical="center" shrinkToFit="1"/>
    </xf>
    <xf numFmtId="0" fontId="15" fillId="0" borderId="27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178" fontId="15" fillId="0" borderId="13" xfId="0" applyNumberFormat="1" applyFont="1" applyBorder="1" applyAlignment="1">
      <alignment vertical="center" shrinkToFit="1"/>
    </xf>
    <xf numFmtId="0" fontId="15" fillId="0" borderId="27" xfId="0" applyFont="1" applyBorder="1" applyAlignment="1">
      <alignment horizontal="left" vertical="center" shrinkToFit="1"/>
    </xf>
    <xf numFmtId="176" fontId="11" fillId="0" borderId="27" xfId="0" applyNumberFormat="1" applyFont="1" applyBorder="1" applyAlignment="1">
      <alignment horizontal="center" vertical="center" shrinkToFit="1"/>
    </xf>
    <xf numFmtId="177" fontId="11" fillId="0" borderId="28" xfId="0" applyNumberFormat="1" applyFont="1" applyBorder="1" applyAlignment="1">
      <alignment horizontal="center" vertical="center" shrinkToFit="1"/>
    </xf>
    <xf numFmtId="0" fontId="23" fillId="0" borderId="33" xfId="1" applyFont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shrinkToFit="1"/>
    </xf>
    <xf numFmtId="0" fontId="23" fillId="0" borderId="52" xfId="1" applyFont="1" applyBorder="1" applyAlignment="1">
      <alignment horizontal="center" vertical="center" shrinkToFit="1"/>
    </xf>
    <xf numFmtId="0" fontId="23" fillId="0" borderId="32" xfId="1" applyFont="1" applyBorder="1" applyAlignment="1">
      <alignment horizontal="center" vertical="center" shrinkToFit="1"/>
    </xf>
    <xf numFmtId="0" fontId="23" fillId="0" borderId="8" xfId="1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3" fillId="0" borderId="29" xfId="0" applyFont="1" applyBorder="1" applyAlignment="1">
      <alignment horizontal="center" vertical="center" shrinkToFit="1"/>
    </xf>
    <xf numFmtId="0" fontId="23" fillId="0" borderId="36" xfId="1" applyFont="1" applyBorder="1" applyAlignment="1">
      <alignment horizontal="center" vertical="center" shrinkToFit="1"/>
    </xf>
    <xf numFmtId="0" fontId="23" fillId="0" borderId="36" xfId="0" applyFont="1" applyBorder="1" applyAlignment="1">
      <alignment horizontal="center" vertical="center" shrinkToFit="1"/>
    </xf>
    <xf numFmtId="0" fontId="23" fillId="0" borderId="23" xfId="1" applyFont="1" applyBorder="1" applyAlignment="1">
      <alignment horizontal="center" vertical="center" shrinkToFit="1"/>
    </xf>
    <xf numFmtId="0" fontId="25" fillId="0" borderId="32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36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23" fillId="0" borderId="24" xfId="1" applyFont="1" applyBorder="1" applyAlignment="1">
      <alignment horizontal="center" vertical="center" shrinkToFit="1"/>
    </xf>
    <xf numFmtId="0" fontId="23" fillId="0" borderId="25" xfId="1" applyFont="1" applyBorder="1" applyAlignment="1">
      <alignment horizontal="center" vertical="center" shrinkToFit="1"/>
    </xf>
    <xf numFmtId="177" fontId="11" fillId="0" borderId="23" xfId="0" applyNumberFormat="1" applyFont="1" applyBorder="1" applyAlignment="1">
      <alignment horizontal="center" vertical="center" shrinkToFit="1"/>
    </xf>
    <xf numFmtId="176" fontId="11" fillId="0" borderId="3" xfId="0" applyNumberFormat="1" applyFont="1" applyBorder="1" applyAlignment="1">
      <alignment horizontal="center" vertical="center" shrinkToFit="1"/>
    </xf>
    <xf numFmtId="179" fontId="22" fillId="3" borderId="13" xfId="0" applyNumberFormat="1" applyFont="1" applyFill="1" applyBorder="1" applyAlignment="1">
      <alignment horizontal="center" vertical="center" shrinkToFit="1"/>
    </xf>
    <xf numFmtId="179" fontId="22" fillId="4" borderId="13" xfId="0" applyNumberFormat="1" applyFont="1" applyFill="1" applyBorder="1" applyAlignment="1">
      <alignment horizontal="center" vertical="center" shrinkToFit="1"/>
    </xf>
    <xf numFmtId="179" fontId="22" fillId="5" borderId="16" xfId="0" applyNumberFormat="1" applyFont="1" applyFill="1" applyBorder="1" applyAlignment="1">
      <alignment horizontal="center" vertical="center" shrinkToFit="1"/>
    </xf>
    <xf numFmtId="0" fontId="23" fillId="0" borderId="25" xfId="0" applyFont="1" applyBorder="1" applyAlignment="1">
      <alignment horizontal="center" vertical="center" shrinkToFit="1"/>
    </xf>
    <xf numFmtId="0" fontId="25" fillId="0" borderId="23" xfId="0" applyFont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5" fillId="0" borderId="47" xfId="0" applyFont="1" applyBorder="1" applyAlignment="1">
      <alignment horizontal="left" vertical="top"/>
    </xf>
    <xf numFmtId="176" fontId="11" fillId="0" borderId="3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0" fontId="23" fillId="9" borderId="8" xfId="0" applyFont="1" applyFill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29" fillId="0" borderId="32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23" fillId="9" borderId="32" xfId="0" applyFont="1" applyFill="1" applyBorder="1" applyAlignment="1">
      <alignment horizontal="center" vertical="center" shrinkToFit="1"/>
    </xf>
    <xf numFmtId="0" fontId="23" fillId="9" borderId="23" xfId="0" applyFont="1" applyFill="1" applyBorder="1" applyAlignment="1">
      <alignment horizontal="center" vertical="center" shrinkToFit="1"/>
    </xf>
    <xf numFmtId="0" fontId="23" fillId="8" borderId="25" xfId="0" applyFont="1" applyFill="1" applyBorder="1" applyAlignment="1">
      <alignment horizontal="center" vertical="center" shrinkToFit="1"/>
    </xf>
    <xf numFmtId="0" fontId="25" fillId="8" borderId="8" xfId="0" applyFont="1" applyFill="1" applyBorder="1" applyAlignment="1">
      <alignment horizontal="center" vertical="center" shrinkToFit="1"/>
    </xf>
    <xf numFmtId="0" fontId="26" fillId="0" borderId="36" xfId="1" applyFont="1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23" fillId="0" borderId="13" xfId="1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5" fillId="8" borderId="13" xfId="0" applyFont="1" applyFill="1" applyBorder="1" applyAlignment="1">
      <alignment horizontal="center" vertical="center" shrinkToFit="1"/>
    </xf>
    <xf numFmtId="176" fontId="11" fillId="0" borderId="50" xfId="0" applyNumberFormat="1" applyFont="1" applyBorder="1" applyAlignment="1">
      <alignment horizontal="center" vertical="center" shrinkToFit="1"/>
    </xf>
    <xf numFmtId="176" fontId="11" fillId="0" borderId="13" xfId="0" applyNumberFormat="1" applyFont="1" applyBorder="1" applyAlignment="1">
      <alignment horizontal="center" vertical="center" shrinkToFit="1"/>
    </xf>
    <xf numFmtId="177" fontId="11" fillId="0" borderId="42" xfId="0" applyNumberFormat="1" applyFont="1" applyBorder="1" applyAlignment="1">
      <alignment horizontal="center" vertical="center" shrinkToFit="1"/>
    </xf>
    <xf numFmtId="177" fontId="11" fillId="0" borderId="43" xfId="0" applyNumberFormat="1" applyFont="1" applyBorder="1" applyAlignment="1">
      <alignment horizontal="center" vertical="center" shrinkToFit="1"/>
    </xf>
    <xf numFmtId="179" fontId="22" fillId="6" borderId="12" xfId="0" applyNumberFormat="1" applyFont="1" applyFill="1" applyBorder="1" applyAlignment="1">
      <alignment horizontal="center" vertical="center" shrinkToFit="1"/>
    </xf>
    <xf numFmtId="179" fontId="22" fillId="7" borderId="13" xfId="0" applyNumberFormat="1" applyFont="1" applyFill="1" applyBorder="1" applyAlignment="1">
      <alignment horizontal="center" vertical="center" shrinkToFit="1"/>
    </xf>
    <xf numFmtId="177" fontId="9" fillId="0" borderId="4" xfId="0" applyNumberFormat="1" applyFont="1" applyBorder="1" applyAlignment="1">
      <alignment horizontal="center" vertical="center" wrapText="1"/>
    </xf>
    <xf numFmtId="177" fontId="10" fillId="0" borderId="9" xfId="0" applyNumberFormat="1" applyFont="1" applyBorder="1" applyAlignment="1">
      <alignment horizontal="center" vertical="center" wrapText="1"/>
    </xf>
    <xf numFmtId="177" fontId="10" fillId="0" borderId="14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10" fillId="0" borderId="10" xfId="0" applyNumberFormat="1" applyFont="1" applyBorder="1" applyAlignment="1">
      <alignment horizontal="center" vertical="center" wrapText="1"/>
    </xf>
    <xf numFmtId="176" fontId="10" fillId="0" borderId="1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176" fontId="10" fillId="0" borderId="12" xfId="0" applyNumberFormat="1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0" fontId="23" fillId="3" borderId="33" xfId="1" applyFont="1" applyFill="1" applyBorder="1" applyAlignment="1">
      <alignment horizontal="center" vertical="center" shrinkToFit="1"/>
    </xf>
    <xf numFmtId="0" fontId="0" fillId="3" borderId="34" xfId="0" applyFill="1" applyBorder="1" applyAlignment="1">
      <alignment horizontal="center" vertical="center" shrinkToFit="1"/>
    </xf>
    <xf numFmtId="0" fontId="0" fillId="3" borderId="52" xfId="0" applyFill="1" applyBorder="1" applyAlignment="1">
      <alignment horizontal="center" vertical="center" shrinkToFit="1"/>
    </xf>
    <xf numFmtId="0" fontId="23" fillId="3" borderId="27" xfId="1" applyFont="1" applyFill="1" applyBorder="1" applyAlignment="1">
      <alignment horizontal="right" vertical="center" shrinkToFit="1"/>
    </xf>
    <xf numFmtId="0" fontId="0" fillId="3" borderId="28" xfId="0" applyFill="1" applyBorder="1" applyAlignment="1">
      <alignment horizontal="right" vertical="center" shrinkToFit="1"/>
    </xf>
    <xf numFmtId="0" fontId="0" fillId="3" borderId="29" xfId="0" applyFill="1" applyBorder="1" applyAlignment="1">
      <alignment horizontal="right" vertical="center" shrinkToFit="1"/>
    </xf>
    <xf numFmtId="0" fontId="18" fillId="0" borderId="39" xfId="0" applyFont="1" applyBorder="1" applyAlignment="1">
      <alignment horizontal="right" vertical="center"/>
    </xf>
    <xf numFmtId="0" fontId="18" fillId="0" borderId="40" xfId="0" applyFont="1" applyBorder="1" applyAlignment="1">
      <alignment horizontal="right" vertical="center"/>
    </xf>
    <xf numFmtId="0" fontId="18" fillId="0" borderId="48" xfId="0" applyFont="1" applyBorder="1" applyAlignment="1">
      <alignment horizontal="right" vertical="center"/>
    </xf>
    <xf numFmtId="0" fontId="20" fillId="0" borderId="39" xfId="0" applyFont="1" applyBorder="1" applyAlignment="1">
      <alignment horizontal="left" vertical="center" wrapText="1"/>
    </xf>
    <xf numFmtId="0" fontId="20" fillId="0" borderId="40" xfId="0" applyFont="1" applyBorder="1" applyAlignment="1">
      <alignment horizontal="left" vertical="center" wrapText="1"/>
    </xf>
    <xf numFmtId="0" fontId="20" fillId="0" borderId="48" xfId="0" applyFont="1" applyBorder="1" applyAlignment="1">
      <alignment horizontal="left" vertical="center" wrapText="1"/>
    </xf>
    <xf numFmtId="0" fontId="17" fillId="0" borderId="37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47" xfId="0" applyFont="1" applyBorder="1" applyAlignment="1">
      <alignment vertical="center" wrapText="1"/>
    </xf>
    <xf numFmtId="0" fontId="15" fillId="0" borderId="37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47" xfId="0" applyFont="1" applyBorder="1" applyAlignment="1">
      <alignment vertical="center" wrapText="1"/>
    </xf>
    <xf numFmtId="0" fontId="17" fillId="2" borderId="37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7" fillId="2" borderId="47" xfId="0" applyFont="1" applyFill="1" applyBorder="1" applyAlignment="1">
      <alignment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5" fillId="0" borderId="44" xfId="0" applyFont="1" applyBorder="1">
      <alignment vertical="center"/>
    </xf>
    <xf numFmtId="0" fontId="15" fillId="0" borderId="45" xfId="0" applyFont="1" applyBorder="1">
      <alignment vertical="center"/>
    </xf>
    <xf numFmtId="0" fontId="15" fillId="0" borderId="46" xfId="0" applyFont="1" applyBorder="1">
      <alignment vertical="center"/>
    </xf>
    <xf numFmtId="0" fontId="15" fillId="0" borderId="37" xfId="0" applyFont="1" applyBorder="1">
      <alignment vertical="center"/>
    </xf>
    <xf numFmtId="0" fontId="15" fillId="0" borderId="0" xfId="0" applyFont="1">
      <alignment vertical="center"/>
    </xf>
    <xf numFmtId="0" fontId="15" fillId="0" borderId="47" xfId="0" applyFont="1" applyBorder="1">
      <alignment vertical="center"/>
    </xf>
    <xf numFmtId="0" fontId="15" fillId="0" borderId="37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47" xfId="0" applyFont="1" applyBorder="1" applyAlignment="1">
      <alignment vertical="top" wrapText="1"/>
    </xf>
    <xf numFmtId="0" fontId="21" fillId="0" borderId="0" xfId="0" applyFont="1" applyAlignment="1">
      <alignment horizontal="center" vertical="center" shrinkToFit="1"/>
    </xf>
    <xf numFmtId="0" fontId="17" fillId="0" borderId="4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3" borderId="18" xfId="1" applyFont="1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0" fontId="0" fillId="3" borderId="20" xfId="0" applyFill="1" applyBorder="1" applyAlignment="1">
      <alignment horizontal="center" vertical="center" shrinkToFit="1"/>
    </xf>
  </cellXfs>
  <cellStyles count="3">
    <cellStyle name="一般" xfId="0" builtinId="0"/>
    <cellStyle name="一般 2 2" xfId="1"/>
    <cellStyle name="一般_食材明細表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</xdr:colOff>
      <xdr:row>0</xdr:row>
      <xdr:rowOff>28575</xdr:rowOff>
    </xdr:from>
    <xdr:to>
      <xdr:col>6</xdr:col>
      <xdr:colOff>704005</xdr:colOff>
      <xdr:row>3</xdr:row>
      <xdr:rowOff>114300</xdr:rowOff>
    </xdr:to>
    <xdr:sp macro="" textlink="">
      <xdr:nvSpPr>
        <xdr:cNvPr id="2" name="WordArt 5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" y="28575"/>
          <a:ext cx="8550700" cy="457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20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99"/>
              </a:solidFill>
              <a:effectLst/>
              <a:latin typeface="華康布丁體" panose="040B0C09000000000000" pitchFamily="81" charset="-120"/>
              <a:ea typeface="華康布丁體" panose="040B0C09000000000000" pitchFamily="81" charset="-120"/>
            </a:rPr>
            <a:t>臺北市大同區大同、大龍、延平、蓬萊國民小學</a:t>
          </a:r>
        </a:p>
      </xdr:txBody>
    </xdr:sp>
    <xdr:clientData/>
  </xdr:twoCellAnchor>
  <xdr:twoCellAnchor>
    <xdr:from>
      <xdr:col>6</xdr:col>
      <xdr:colOff>896919</xdr:colOff>
      <xdr:row>1</xdr:row>
      <xdr:rowOff>30032</xdr:rowOff>
    </xdr:from>
    <xdr:to>
      <xdr:col>13</xdr:col>
      <xdr:colOff>198723</xdr:colOff>
      <xdr:row>3</xdr:row>
      <xdr:rowOff>95449</xdr:rowOff>
    </xdr:to>
    <xdr:sp macro="" textlink="">
      <xdr:nvSpPr>
        <xdr:cNvPr id="3" name="WordArt 50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93144" y="144332"/>
          <a:ext cx="3454704" cy="32259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defRPr sz="1000"/>
          </a:pPr>
          <a:r>
            <a:rPr lang="zh-TW" altLang="en-US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１１２年１１月份午餐菜單</a:t>
          </a:r>
        </a:p>
      </xdr:txBody>
    </xdr:sp>
    <xdr:clientData/>
  </xdr:twoCellAnchor>
  <xdr:twoCellAnchor>
    <xdr:from>
      <xdr:col>4</xdr:col>
      <xdr:colOff>1564725</xdr:colOff>
      <xdr:row>31</xdr:row>
      <xdr:rowOff>106456</xdr:rowOff>
    </xdr:from>
    <xdr:to>
      <xdr:col>6</xdr:col>
      <xdr:colOff>771542</xdr:colOff>
      <xdr:row>32</xdr:row>
      <xdr:rowOff>166810</xdr:rowOff>
    </xdr:to>
    <xdr:sp macro="" textlink="">
      <xdr:nvSpPr>
        <xdr:cNvPr id="4" name="WordArt 50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50900" y="10155331"/>
          <a:ext cx="3416867" cy="23180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C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☆本月菜單每日所提供的平均鈣含量為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FFC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287mg</a:t>
          </a:r>
        </a:p>
      </xdr:txBody>
    </xdr:sp>
    <xdr:clientData/>
  </xdr:twoCellAnchor>
  <xdr:twoCellAnchor>
    <xdr:from>
      <xdr:col>3</xdr:col>
      <xdr:colOff>919655</xdr:colOff>
      <xdr:row>45</xdr:row>
      <xdr:rowOff>245019</xdr:rowOff>
    </xdr:from>
    <xdr:to>
      <xdr:col>13</xdr:col>
      <xdr:colOff>57845</xdr:colOff>
      <xdr:row>45</xdr:row>
      <xdr:rowOff>245019</xdr:rowOff>
    </xdr:to>
    <xdr:sp macro="" textlink="">
      <xdr:nvSpPr>
        <xdr:cNvPr id="6" name="WordArt 50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2230" y="13427619"/>
          <a:ext cx="963474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大同國小學校營養師：許雲卿     廚房委外廠商主廚：翁維鎮     廚房委外廠商營養師：李燕佩   廚房電話：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02-2599-6774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   廚房委外廠商：統鮮美食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(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股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)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公司</a:t>
          </a:r>
          <a:endParaRPr kumimoji="0" lang="en-US" altLang="zh-TW" sz="1000" b="0" i="0" u="none" strike="noStrike" kern="1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>
    <xdr:from>
      <xdr:col>6</xdr:col>
      <xdr:colOff>974085</xdr:colOff>
      <xdr:row>31</xdr:row>
      <xdr:rowOff>135381</xdr:rowOff>
    </xdr:from>
    <xdr:to>
      <xdr:col>13</xdr:col>
      <xdr:colOff>43500</xdr:colOff>
      <xdr:row>32</xdr:row>
      <xdr:rowOff>182679</xdr:rowOff>
    </xdr:to>
    <xdr:sp macro="" textlink="">
      <xdr:nvSpPr>
        <xdr:cNvPr id="8" name="WordArt 50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70310" y="10184256"/>
          <a:ext cx="3222315" cy="218748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zh-TW" altLang="en-US" sz="1000" b="1" i="0" u="none" strike="noStrike" kern="0" cap="none" spc="0" normalizeH="0" baseline="0" noProof="0">
              <a:ln>
                <a:noFill/>
              </a:ln>
              <a:solidFill>
                <a:srgbClr val="800080"/>
              </a:solidFill>
              <a:effectLst/>
              <a:uLnTx/>
              <a:uFillTx/>
              <a:latin typeface="華康布丁體"/>
              <a:ea typeface="華康布丁體"/>
            </a:rPr>
            <a:t>☆本月菜單每日所提供的平均鈉含量為</a:t>
          </a:r>
          <a:r>
            <a:rPr kumimoji="0" lang="en-US" altLang="zh-TW" sz="1000" b="1" i="0" u="none" strike="noStrike" kern="0" cap="none" spc="0" normalizeH="0" baseline="0" noProof="0">
              <a:ln>
                <a:noFill/>
              </a:ln>
              <a:solidFill>
                <a:srgbClr val="800080"/>
              </a:solidFill>
              <a:effectLst/>
              <a:uLnTx/>
              <a:uFillTx/>
              <a:latin typeface="華康布丁體"/>
              <a:ea typeface="華康布丁體"/>
            </a:rPr>
            <a:t>810</a:t>
          </a:r>
          <a:r>
            <a:rPr kumimoji="0" lang="zh-TW" altLang="en-US" sz="1000" b="1" i="0" u="none" strike="noStrike" kern="0" cap="none" spc="0" normalizeH="0" baseline="0" noProof="0">
              <a:ln>
                <a:noFill/>
              </a:ln>
              <a:solidFill>
                <a:srgbClr val="800080"/>
              </a:solidFill>
              <a:effectLst/>
              <a:uLnTx/>
              <a:uFillTx/>
              <a:latin typeface="華康布丁體"/>
              <a:ea typeface="華康布丁體"/>
            </a:rPr>
            <a:t>mg</a:t>
          </a:r>
        </a:p>
      </xdr:txBody>
    </xdr:sp>
    <xdr:clientData/>
  </xdr:twoCellAnchor>
  <xdr:twoCellAnchor editAs="oneCell">
    <xdr:from>
      <xdr:col>4</xdr:col>
      <xdr:colOff>982756</xdr:colOff>
      <xdr:row>32</xdr:row>
      <xdr:rowOff>182656</xdr:rowOff>
    </xdr:from>
    <xdr:to>
      <xdr:col>4</xdr:col>
      <xdr:colOff>1419225</xdr:colOff>
      <xdr:row>34</xdr:row>
      <xdr:rowOff>131483</xdr:rowOff>
    </xdr:to>
    <xdr:pic>
      <xdr:nvPicPr>
        <xdr:cNvPr id="11" name="圖片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8931" y="10269631"/>
          <a:ext cx="436469" cy="444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32</xdr:row>
      <xdr:rowOff>190500</xdr:rowOff>
    </xdr:from>
    <xdr:to>
      <xdr:col>2</xdr:col>
      <xdr:colOff>819150</xdr:colOff>
      <xdr:row>34</xdr:row>
      <xdr:rowOff>131479</xdr:rowOff>
    </xdr:to>
    <xdr:pic>
      <xdr:nvPicPr>
        <xdr:cNvPr id="12" name="圖片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0277475"/>
          <a:ext cx="428625" cy="436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1295400</xdr:colOff>
      <xdr:row>32</xdr:row>
      <xdr:rowOff>171450</xdr:rowOff>
    </xdr:from>
    <xdr:to>
      <xdr:col>3</xdr:col>
      <xdr:colOff>1696453</xdr:colOff>
      <xdr:row>34</xdr:row>
      <xdr:rowOff>104775</xdr:rowOff>
    </xdr:to>
    <xdr:pic>
      <xdr:nvPicPr>
        <xdr:cNvPr id="13" name="圖片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0258425"/>
          <a:ext cx="401053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362511</xdr:colOff>
      <xdr:row>32</xdr:row>
      <xdr:rowOff>195544</xdr:rowOff>
    </xdr:from>
    <xdr:to>
      <xdr:col>5</xdr:col>
      <xdr:colOff>774140</xdr:colOff>
      <xdr:row>34</xdr:row>
      <xdr:rowOff>104776</xdr:rowOff>
    </xdr:to>
    <xdr:pic>
      <xdr:nvPicPr>
        <xdr:cNvPr id="14" name="圖片 2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0411" y="10282519"/>
          <a:ext cx="411629" cy="404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2801</xdr:colOff>
      <xdr:row>9</xdr:row>
      <xdr:rowOff>15129</xdr:rowOff>
    </xdr:from>
    <xdr:to>
      <xdr:col>3</xdr:col>
      <xdr:colOff>2124075</xdr:colOff>
      <xdr:row>9</xdr:row>
      <xdr:rowOff>361950</xdr:rowOff>
    </xdr:to>
    <xdr:pic>
      <xdr:nvPicPr>
        <xdr:cNvPr id="37" name="圖片 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376" y="1891554"/>
          <a:ext cx="2121274" cy="346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681318</xdr:colOff>
      <xdr:row>40</xdr:row>
      <xdr:rowOff>22412</xdr:rowOff>
    </xdr:from>
    <xdr:to>
      <xdr:col>12</xdr:col>
      <xdr:colOff>359148</xdr:colOff>
      <xdr:row>42</xdr:row>
      <xdr:rowOff>172710</xdr:rowOff>
    </xdr:to>
    <xdr:sp macro="" textlink="">
      <xdr:nvSpPr>
        <xdr:cNvPr id="16" name="WordArt 50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739218" y="11966762"/>
          <a:ext cx="5240430" cy="645598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☆本校一律使用臺灣國產豬肉食材</a:t>
          </a:r>
        </a:p>
      </xdr:txBody>
    </xdr:sp>
    <xdr:clientData/>
  </xdr:twoCellAnchor>
  <xdr:twoCellAnchor>
    <xdr:from>
      <xdr:col>0</xdr:col>
      <xdr:colOff>123265</xdr:colOff>
      <xdr:row>35</xdr:row>
      <xdr:rowOff>3362</xdr:rowOff>
    </xdr:from>
    <xdr:to>
      <xdr:col>5</xdr:col>
      <xdr:colOff>302559</xdr:colOff>
      <xdr:row>35</xdr:row>
      <xdr:rowOff>3362</xdr:rowOff>
    </xdr:to>
    <xdr:sp macro="" textlink="">
      <xdr:nvSpPr>
        <xdr:cNvPr id="18" name="WordArt 50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265" y="10966637"/>
          <a:ext cx="6237194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171450" marR="0" lvl="0" indent="-17145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u"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供應之乳品一瓶熱量約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130</a:t>
          </a: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大卡 請於當餐飲用完畢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!</a:t>
          </a:r>
          <a:endParaRPr kumimoji="0" lang="zh-TW" altLang="en-US" sz="1000" b="1" i="0" u="none" strike="noStrike" kern="1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華康布丁體" panose="040B0C09000000000000" pitchFamily="81" charset="-120"/>
            <a:ea typeface="華康布丁體" panose="040B0C09000000000000" pitchFamily="81" charset="-120"/>
          </a:endParaRPr>
        </a:p>
      </xdr:txBody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213378</xdr:colOff>
      <xdr:row>13</xdr:row>
      <xdr:rowOff>219475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8150" y="3781425"/>
          <a:ext cx="213378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213378</xdr:colOff>
      <xdr:row>15</xdr:row>
      <xdr:rowOff>219475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8150" y="4543425"/>
          <a:ext cx="213378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213378</xdr:colOff>
      <xdr:row>24</xdr:row>
      <xdr:rowOff>219475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8150" y="7972425"/>
          <a:ext cx="213378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213378</xdr:colOff>
      <xdr:row>26</xdr:row>
      <xdr:rowOff>219475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8150" y="8734425"/>
          <a:ext cx="213378" cy="2194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14</xdr:row>
      <xdr:rowOff>1</xdr:rowOff>
    </xdr:from>
    <xdr:to>
      <xdr:col>3</xdr:col>
      <xdr:colOff>211527</xdr:colOff>
      <xdr:row>14</xdr:row>
      <xdr:rowOff>224119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52575" y="4162426"/>
          <a:ext cx="211527" cy="22411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207282</xdr:colOff>
      <xdr:row>18</xdr:row>
      <xdr:rowOff>225572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52575" y="5686425"/>
          <a:ext cx="207282" cy="22557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</xdr:row>
      <xdr:rowOff>358588</xdr:rowOff>
    </xdr:from>
    <xdr:to>
      <xdr:col>5</xdr:col>
      <xdr:colOff>213378</xdr:colOff>
      <xdr:row>8</xdr:row>
      <xdr:rowOff>190966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57900" y="1854013"/>
          <a:ext cx="213378" cy="213378"/>
        </a:xfrm>
        <a:prstGeom prst="rect">
          <a:avLst/>
        </a:prstGeom>
      </xdr:spPr>
    </xdr:pic>
    <xdr:clientData/>
  </xdr:twoCellAnchor>
  <xdr:twoCellAnchor editAs="oneCell">
    <xdr:from>
      <xdr:col>4</xdr:col>
      <xdr:colOff>2333625</xdr:colOff>
      <xdr:row>27</xdr:row>
      <xdr:rowOff>352425</xdr:rowOff>
    </xdr:from>
    <xdr:to>
      <xdr:col>5</xdr:col>
      <xdr:colOff>175278</xdr:colOff>
      <xdr:row>28</xdr:row>
      <xdr:rowOff>184803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19800" y="9086850"/>
          <a:ext cx="213378" cy="213378"/>
        </a:xfrm>
        <a:prstGeom prst="rect">
          <a:avLst/>
        </a:prstGeom>
      </xdr:spPr>
    </xdr:pic>
    <xdr:clientData/>
  </xdr:twoCellAnchor>
  <xdr:twoCellAnchor editAs="oneCell">
    <xdr:from>
      <xdr:col>4</xdr:col>
      <xdr:colOff>2297205</xdr:colOff>
      <xdr:row>13</xdr:row>
      <xdr:rowOff>0</xdr:rowOff>
    </xdr:from>
    <xdr:to>
      <xdr:col>5</xdr:col>
      <xdr:colOff>134936</xdr:colOff>
      <xdr:row>13</xdr:row>
      <xdr:rowOff>213378</xdr:rowOff>
    </xdr:to>
    <xdr:pic>
      <xdr:nvPicPr>
        <xdr:cNvPr id="27" name="圖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983380" y="3781425"/>
          <a:ext cx="209456" cy="213378"/>
        </a:xfrm>
        <a:prstGeom prst="rect">
          <a:avLst/>
        </a:prstGeom>
      </xdr:spPr>
    </xdr:pic>
    <xdr:clientData/>
  </xdr:twoCellAnchor>
  <xdr:twoCellAnchor editAs="oneCell">
    <xdr:from>
      <xdr:col>4</xdr:col>
      <xdr:colOff>2343150</xdr:colOff>
      <xdr:row>15</xdr:row>
      <xdr:rowOff>352425</xdr:rowOff>
    </xdr:from>
    <xdr:to>
      <xdr:col>5</xdr:col>
      <xdr:colOff>184803</xdr:colOff>
      <xdr:row>16</xdr:row>
      <xdr:rowOff>184803</xdr:rowOff>
    </xdr:to>
    <xdr:pic>
      <xdr:nvPicPr>
        <xdr:cNvPr id="29" name="圖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29325" y="4895850"/>
          <a:ext cx="213378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213378</xdr:colOff>
      <xdr:row>18</xdr:row>
      <xdr:rowOff>213378</xdr:rowOff>
    </xdr:to>
    <xdr:pic>
      <xdr:nvPicPr>
        <xdr:cNvPr id="30" name="圖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57900" y="5686425"/>
          <a:ext cx="213378" cy="213378"/>
        </a:xfrm>
        <a:prstGeom prst="rect">
          <a:avLst/>
        </a:prstGeom>
      </xdr:spPr>
    </xdr:pic>
    <xdr:clientData/>
  </xdr:twoCellAnchor>
  <xdr:twoCellAnchor editAs="oneCell">
    <xdr:from>
      <xdr:col>4</xdr:col>
      <xdr:colOff>2314575</xdr:colOff>
      <xdr:row>15</xdr:row>
      <xdr:rowOff>0</xdr:rowOff>
    </xdr:from>
    <xdr:to>
      <xdr:col>5</xdr:col>
      <xdr:colOff>156228</xdr:colOff>
      <xdr:row>15</xdr:row>
      <xdr:rowOff>213378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00750" y="4162425"/>
          <a:ext cx="213378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213378</xdr:colOff>
      <xdr:row>21</xdr:row>
      <xdr:rowOff>213378</xdr:rowOff>
    </xdr:to>
    <xdr:pic>
      <xdr:nvPicPr>
        <xdr:cNvPr id="33" name="圖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57900" y="6829425"/>
          <a:ext cx="213378" cy="213378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114301</xdr:colOff>
      <xdr:row>13</xdr:row>
      <xdr:rowOff>24093</xdr:rowOff>
    </xdr:from>
    <xdr:to>
      <xdr:col>4</xdr:col>
      <xdr:colOff>2076451</xdr:colOff>
      <xdr:row>13</xdr:row>
      <xdr:rowOff>359402</xdr:rowOff>
    </xdr:to>
    <xdr:pic>
      <xdr:nvPicPr>
        <xdr:cNvPr id="36" name="圖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00476" y="3424518"/>
          <a:ext cx="1962150" cy="3353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16</xdr:row>
      <xdr:rowOff>22412</xdr:rowOff>
    </xdr:from>
    <xdr:to>
      <xdr:col>3</xdr:col>
      <xdr:colOff>2109399</xdr:colOff>
      <xdr:row>16</xdr:row>
      <xdr:rowOff>357721</xdr:rowOff>
    </xdr:to>
    <xdr:pic>
      <xdr:nvPicPr>
        <xdr:cNvPr id="39" name="圖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52575" y="4946837"/>
          <a:ext cx="2109399" cy="335309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23</xdr:row>
      <xdr:rowOff>22412</xdr:rowOff>
    </xdr:from>
    <xdr:to>
      <xdr:col>3</xdr:col>
      <xdr:colOff>2128449</xdr:colOff>
      <xdr:row>23</xdr:row>
      <xdr:rowOff>357721</xdr:rowOff>
    </xdr:to>
    <xdr:pic>
      <xdr:nvPicPr>
        <xdr:cNvPr id="40" name="圖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71625" y="7232837"/>
          <a:ext cx="2109399" cy="335309"/>
        </a:xfrm>
        <a:prstGeom prst="rect">
          <a:avLst/>
        </a:prstGeom>
      </xdr:spPr>
    </xdr:pic>
    <xdr:clientData/>
  </xdr:twoCellAnchor>
  <xdr:twoCellAnchor editAs="oneCell">
    <xdr:from>
      <xdr:col>3</xdr:col>
      <xdr:colOff>1681</xdr:colOff>
      <xdr:row>20</xdr:row>
      <xdr:rowOff>31937</xdr:rowOff>
    </xdr:from>
    <xdr:to>
      <xdr:col>3</xdr:col>
      <xdr:colOff>2111080</xdr:colOff>
      <xdr:row>20</xdr:row>
      <xdr:rowOff>367246</xdr:rowOff>
    </xdr:to>
    <xdr:pic>
      <xdr:nvPicPr>
        <xdr:cNvPr id="41" name="圖片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54256" y="6480362"/>
          <a:ext cx="2109399" cy="335309"/>
        </a:xfrm>
        <a:prstGeom prst="rect">
          <a:avLst/>
        </a:prstGeom>
      </xdr:spPr>
    </xdr:pic>
    <xdr:clientData/>
  </xdr:twoCellAnchor>
  <xdr:twoCellAnchor editAs="oneCell">
    <xdr:from>
      <xdr:col>4</xdr:col>
      <xdr:colOff>800100</xdr:colOff>
      <xdr:row>45</xdr:row>
      <xdr:rowOff>57150</xdr:rowOff>
    </xdr:from>
    <xdr:to>
      <xdr:col>13</xdr:col>
      <xdr:colOff>210224</xdr:colOff>
      <xdr:row>45</xdr:row>
      <xdr:rowOff>361976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1B54209D-9C62-D077-7B23-BEBFA3292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486275" y="13239750"/>
          <a:ext cx="7773074" cy="304826"/>
        </a:xfrm>
        <a:prstGeom prst="rect">
          <a:avLst/>
        </a:prstGeom>
      </xdr:spPr>
    </xdr:pic>
    <xdr:clientData/>
  </xdr:twoCellAnchor>
  <xdr:twoCellAnchor>
    <xdr:from>
      <xdr:col>2</xdr:col>
      <xdr:colOff>403408</xdr:colOff>
      <xdr:row>11</xdr:row>
      <xdr:rowOff>3</xdr:rowOff>
    </xdr:from>
    <xdr:to>
      <xdr:col>2</xdr:col>
      <xdr:colOff>952497</xdr:colOff>
      <xdr:row>11</xdr:row>
      <xdr:rowOff>123267</xdr:rowOff>
    </xdr:to>
    <xdr:sp macro="" textlink="">
      <xdr:nvSpPr>
        <xdr:cNvPr id="38" name="WordArt 505">
          <a:extLst>
            <a:ext uri="{FF2B5EF4-FFF2-40B4-BE49-F238E27FC236}">
              <a16:creationId xmlns:a16="http://schemas.microsoft.com/office/drawing/2014/main" id="{CA452EEA-3671-4C30-AE94-5AD453803F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1558" y="3019428"/>
          <a:ext cx="549089" cy="12326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zh-TW" altLang="en-US" sz="28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華康少女文字W5"/>
              <a:ea typeface="華康少女文字W5"/>
            </a:rPr>
            <a:t>立冬進補餐</a:t>
          </a:r>
          <a:endParaRPr kumimoji="0" lang="en-US" altLang="zh-TW" sz="2800" b="1" i="0" u="none" strike="noStrike" kern="0" cap="none" spc="0" normalizeH="0" baseline="0" noProof="0">
            <a:ln>
              <a:noFill/>
            </a:ln>
            <a:solidFill>
              <a:srgbClr val="000080"/>
            </a:solidFill>
            <a:effectLst/>
            <a:uLnTx/>
            <a:uFillTx/>
            <a:latin typeface="華康少女文字W5"/>
            <a:ea typeface="華康少女文字W5"/>
          </a:endParaRPr>
        </a:p>
      </xdr:txBody>
    </xdr:sp>
    <xdr:clientData/>
  </xdr:twoCellAnchor>
  <xdr:oneCellAnchor>
    <xdr:from>
      <xdr:col>2</xdr:col>
      <xdr:colOff>0</xdr:colOff>
      <xdr:row>11</xdr:row>
      <xdr:rowOff>0</xdr:rowOff>
    </xdr:from>
    <xdr:ext cx="212912" cy="215277"/>
    <xdr:pic>
      <xdr:nvPicPr>
        <xdr:cNvPr id="42" name="圖片 41">
          <a:extLst>
            <a:ext uri="{FF2B5EF4-FFF2-40B4-BE49-F238E27FC236}">
              <a16:creationId xmlns:a16="http://schemas.microsoft.com/office/drawing/2014/main" id="{5F83B711-8DE8-4327-A412-9E20B726A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8150" y="3019425"/>
          <a:ext cx="212912" cy="215277"/>
        </a:xfrm>
        <a:prstGeom prst="rect">
          <a:avLst/>
        </a:prstGeom>
      </xdr:spPr>
    </xdr:pic>
    <xdr:clientData/>
  </xdr:oneCellAnchor>
  <xdr:oneCellAnchor>
    <xdr:from>
      <xdr:col>5</xdr:col>
      <xdr:colOff>514350</xdr:colOff>
      <xdr:row>10</xdr:row>
      <xdr:rowOff>355790</xdr:rowOff>
    </xdr:from>
    <xdr:ext cx="217697" cy="212912"/>
    <xdr:pic>
      <xdr:nvPicPr>
        <xdr:cNvPr id="43" name="圖片 42">
          <a:extLst>
            <a:ext uri="{FF2B5EF4-FFF2-40B4-BE49-F238E27FC236}">
              <a16:creationId xmlns:a16="http://schemas.microsoft.com/office/drawing/2014/main" id="{95121EF6-CF73-4DE2-9130-B27DF0351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572250" y="2613215"/>
          <a:ext cx="217697" cy="212912"/>
        </a:xfrm>
        <a:prstGeom prst="rect">
          <a:avLst/>
        </a:prstGeom>
      </xdr:spPr>
    </xdr:pic>
    <xdr:clientData/>
  </xdr:oneCellAnchor>
  <xdr:twoCellAnchor>
    <xdr:from>
      <xdr:col>5</xdr:col>
      <xdr:colOff>1279154</xdr:colOff>
      <xdr:row>34</xdr:row>
      <xdr:rowOff>285750</xdr:rowOff>
    </xdr:from>
    <xdr:to>
      <xdr:col>13</xdr:col>
      <xdr:colOff>187141</xdr:colOff>
      <xdr:row>36</xdr:row>
      <xdr:rowOff>28575</xdr:rowOff>
    </xdr:to>
    <xdr:sp macro="" textlink="">
      <xdr:nvSpPr>
        <xdr:cNvPr id="48" name="WordArt 506">
          <a:extLst>
            <a:ext uri="{FF2B5EF4-FFF2-40B4-BE49-F238E27FC236}">
              <a16:creationId xmlns:a16="http://schemas.microsoft.com/office/drawing/2014/main" id="{A2475C12-AD63-44E3-9F6A-C5A8A58F2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337054" y="10868025"/>
          <a:ext cx="4899212" cy="266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171450" marR="0" lvl="0" indent="-17145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u"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供應之乳品一瓶熱量約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130</a:t>
          </a: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大卡 請於當餐飲用完畢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!</a:t>
          </a:r>
          <a:endParaRPr kumimoji="0" lang="zh-TW" altLang="en-US" sz="1000" b="1" i="0" u="none" strike="noStrike" kern="1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華康布丁體" panose="040B0C09000000000000" pitchFamily="81" charset="-120"/>
            <a:ea typeface="華康布丁體" panose="040B0C09000000000000" pitchFamily="81" charset="-120"/>
          </a:endParaRPr>
        </a:p>
      </xdr:txBody>
    </xdr:sp>
    <xdr:clientData/>
  </xdr:twoCellAnchor>
  <xdr:twoCellAnchor>
    <xdr:from>
      <xdr:col>5</xdr:col>
      <xdr:colOff>145115</xdr:colOff>
      <xdr:row>36</xdr:row>
      <xdr:rowOff>142875</xdr:rowOff>
    </xdr:from>
    <xdr:to>
      <xdr:col>13</xdr:col>
      <xdr:colOff>203387</xdr:colOff>
      <xdr:row>38</xdr:row>
      <xdr:rowOff>42697</xdr:rowOff>
    </xdr:to>
    <xdr:sp macro="" textlink="">
      <xdr:nvSpPr>
        <xdr:cNvPr id="46" name="WordArt 506">
          <a:extLst>
            <a:ext uri="{FF2B5EF4-FFF2-40B4-BE49-F238E27FC236}">
              <a16:creationId xmlns:a16="http://schemas.microsoft.com/office/drawing/2014/main" id="{EC2B9DC7-FBE1-493A-8982-191E796F6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203015" y="11249025"/>
          <a:ext cx="6049497" cy="31892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午餐菜色照片及食材明細，可上</a:t>
          </a:r>
          <a:r>
            <a:rPr lang="en-US" altLang="zh-TW" sz="1100" b="1" i="0" baseline="0">
              <a:effectLst/>
              <a:latin typeface="+mn-lt"/>
              <a:ea typeface="+mn-ea"/>
              <a:cs typeface="+mn-cs"/>
            </a:rPr>
            <a:t>『</a:t>
          </a:r>
          <a:r>
            <a:rPr lang="zh-TW" altLang="zh-TW" sz="1100" b="1" i="0" baseline="0">
              <a:effectLst/>
              <a:latin typeface="+mn-lt"/>
              <a:ea typeface="+mn-ea"/>
              <a:cs typeface="+mn-cs"/>
            </a:rPr>
            <a:t>校園</a:t>
          </a:r>
          <a:r>
            <a:rPr lang="zh-TW" altLang="en-US" sz="1100" b="1" i="0" baseline="0">
              <a:effectLst/>
              <a:latin typeface="+mn-lt"/>
              <a:ea typeface="+mn-ea"/>
              <a:cs typeface="+mn-cs"/>
            </a:rPr>
            <a:t>食材登錄</a:t>
          </a:r>
          <a:r>
            <a:rPr lang="zh-TW" altLang="zh-TW" sz="1100" b="1" i="0" baseline="0">
              <a:effectLst/>
              <a:latin typeface="+mn-lt"/>
              <a:ea typeface="+mn-ea"/>
              <a:cs typeface="+mn-cs"/>
            </a:rPr>
            <a:t>平臺</a:t>
          </a:r>
          <a:r>
            <a:rPr lang="en-US" altLang="zh-TW" sz="1100" b="1" i="0" baseline="0">
              <a:effectLst/>
              <a:latin typeface="+mn-lt"/>
              <a:ea typeface="+mn-ea"/>
              <a:cs typeface="+mn-cs"/>
            </a:rPr>
            <a:t>』</a:t>
          </a: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查詢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!</a:t>
          </a:r>
          <a:endParaRPr kumimoji="0" lang="zh-TW" altLang="en-US" sz="1000" b="1" i="0" u="none" strike="noStrike" kern="1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華康布丁體" panose="040B0C09000000000000" pitchFamily="81" charset="-120"/>
            <a:ea typeface="華康布丁體" panose="040B0C09000000000000" pitchFamily="81" charset="-120"/>
          </a:endParaRPr>
        </a:p>
      </xdr:txBody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209456</xdr:colOff>
      <xdr:row>25</xdr:row>
      <xdr:rowOff>213378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006D5EF4-8DD2-4497-AD92-87888C594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57900" y="8353425"/>
          <a:ext cx="209456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209456</xdr:colOff>
      <xdr:row>23</xdr:row>
      <xdr:rowOff>213378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0B7BBFB6-9931-4F55-B5D2-904A87A80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57900" y="7591425"/>
          <a:ext cx="209456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209456</xdr:colOff>
      <xdr:row>20</xdr:row>
      <xdr:rowOff>213378</xdr:rowOff>
    </xdr:to>
    <xdr:pic>
      <xdr:nvPicPr>
        <xdr:cNvPr id="28" name="圖片 27">
          <a:extLst>
            <a:ext uri="{FF2B5EF4-FFF2-40B4-BE49-F238E27FC236}">
              <a16:creationId xmlns:a16="http://schemas.microsoft.com/office/drawing/2014/main" id="{D99D7C77-2225-41BF-9C43-E76F29C49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57900" y="6448425"/>
          <a:ext cx="209456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209456</xdr:colOff>
      <xdr:row>10</xdr:row>
      <xdr:rowOff>213378</xdr:rowOff>
    </xdr:to>
    <xdr:pic>
      <xdr:nvPicPr>
        <xdr:cNvPr id="31" name="圖片 30">
          <a:extLst>
            <a:ext uri="{FF2B5EF4-FFF2-40B4-BE49-F238E27FC236}">
              <a16:creationId xmlns:a16="http://schemas.microsoft.com/office/drawing/2014/main" id="{2E41E349-E5F2-4447-8E82-2EECE54FD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57900" y="2638425"/>
          <a:ext cx="209456" cy="213378"/>
        </a:xfrm>
        <a:prstGeom prst="rect">
          <a:avLst/>
        </a:prstGeom>
      </xdr:spPr>
    </xdr:pic>
    <xdr:clientData/>
  </xdr:twoCellAnchor>
  <xdr:oneCellAnchor>
    <xdr:from>
      <xdr:col>2</xdr:col>
      <xdr:colOff>9525</xdr:colOff>
      <xdr:row>24</xdr:row>
      <xdr:rowOff>180977</xdr:rowOff>
    </xdr:from>
    <xdr:ext cx="207282" cy="225572"/>
    <xdr:pic>
      <xdr:nvPicPr>
        <xdr:cNvPr id="35" name="圖片 34">
          <a:extLst>
            <a:ext uri="{FF2B5EF4-FFF2-40B4-BE49-F238E27FC236}">
              <a16:creationId xmlns:a16="http://schemas.microsoft.com/office/drawing/2014/main" id="{6F59718C-EDE0-47AD-8F29-84E3240CA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7675" y="7772402"/>
          <a:ext cx="207282" cy="225572"/>
        </a:xfrm>
        <a:prstGeom prst="rect">
          <a:avLst/>
        </a:prstGeom>
      </xdr:spPr>
    </xdr:pic>
    <xdr:clientData/>
  </xdr:oneCellAnchor>
  <xdr:twoCellAnchor editAs="oneCell">
    <xdr:from>
      <xdr:col>2</xdr:col>
      <xdr:colOff>9525</xdr:colOff>
      <xdr:row>26</xdr:row>
      <xdr:rowOff>190500</xdr:rowOff>
    </xdr:from>
    <xdr:to>
      <xdr:col>2</xdr:col>
      <xdr:colOff>216807</xdr:colOff>
      <xdr:row>27</xdr:row>
      <xdr:rowOff>22878</xdr:rowOff>
    </xdr:to>
    <xdr:pic>
      <xdr:nvPicPr>
        <xdr:cNvPr id="52" name="圖片 51">
          <a:extLst>
            <a:ext uri="{FF2B5EF4-FFF2-40B4-BE49-F238E27FC236}">
              <a16:creationId xmlns:a16="http://schemas.microsoft.com/office/drawing/2014/main" id="{2B60EBFB-455B-6DB1-6311-FB92C7E45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7675" y="8543925"/>
          <a:ext cx="207282" cy="213378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9</xdr:row>
      <xdr:rowOff>0</xdr:rowOff>
    </xdr:from>
    <xdr:to>
      <xdr:col>4</xdr:col>
      <xdr:colOff>190501</xdr:colOff>
      <xdr:row>9</xdr:row>
      <xdr:rowOff>195943</xdr:rowOff>
    </xdr:to>
    <xdr:pic>
      <xdr:nvPicPr>
        <xdr:cNvPr id="53" name="圖片 52">
          <a:extLst>
            <a:ext uri="{FF2B5EF4-FFF2-40B4-BE49-F238E27FC236}">
              <a16:creationId xmlns:a16="http://schemas.microsoft.com/office/drawing/2014/main" id="{9110B469-2499-507B-FF7E-5DCDD0BA3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686176" y="1876425"/>
          <a:ext cx="190500" cy="195943"/>
        </a:xfrm>
        <a:prstGeom prst="rect">
          <a:avLst/>
        </a:prstGeom>
      </xdr:spPr>
    </xdr:pic>
    <xdr:clientData/>
  </xdr:twoCellAnchor>
  <xdr:twoCellAnchor editAs="oneCell">
    <xdr:from>
      <xdr:col>6</xdr:col>
      <xdr:colOff>895350</xdr:colOff>
      <xdr:row>11</xdr:row>
      <xdr:rowOff>0</xdr:rowOff>
    </xdr:from>
    <xdr:to>
      <xdr:col>6</xdr:col>
      <xdr:colOff>1084342</xdr:colOff>
      <xdr:row>11</xdr:row>
      <xdr:rowOff>195089</xdr:rowOff>
    </xdr:to>
    <xdr:pic>
      <xdr:nvPicPr>
        <xdr:cNvPr id="55" name="圖片 54">
          <a:extLst>
            <a:ext uri="{FF2B5EF4-FFF2-40B4-BE49-F238E27FC236}">
              <a16:creationId xmlns:a16="http://schemas.microsoft.com/office/drawing/2014/main" id="{01391F8A-B50B-B6A7-EB1B-14D86E536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791575" y="2638425"/>
          <a:ext cx="188992" cy="195089"/>
        </a:xfrm>
        <a:prstGeom prst="rect">
          <a:avLst/>
        </a:prstGeom>
      </xdr:spPr>
    </xdr:pic>
    <xdr:clientData/>
  </xdr:twoCellAnchor>
  <xdr:twoCellAnchor editAs="oneCell">
    <xdr:from>
      <xdr:col>3</xdr:col>
      <xdr:colOff>1371600</xdr:colOff>
      <xdr:row>14</xdr:row>
      <xdr:rowOff>0</xdr:rowOff>
    </xdr:from>
    <xdr:to>
      <xdr:col>3</xdr:col>
      <xdr:colOff>1560592</xdr:colOff>
      <xdr:row>14</xdr:row>
      <xdr:rowOff>195089</xdr:rowOff>
    </xdr:to>
    <xdr:pic>
      <xdr:nvPicPr>
        <xdr:cNvPr id="56" name="圖片 55">
          <a:extLst>
            <a:ext uri="{FF2B5EF4-FFF2-40B4-BE49-F238E27FC236}">
              <a16:creationId xmlns:a16="http://schemas.microsoft.com/office/drawing/2014/main" id="{E8225394-C2B8-1AE5-2BB5-87913DF69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924175" y="3781425"/>
          <a:ext cx="188992" cy="19508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188992</xdr:colOff>
      <xdr:row>21</xdr:row>
      <xdr:rowOff>195089</xdr:rowOff>
    </xdr:to>
    <xdr:pic>
      <xdr:nvPicPr>
        <xdr:cNvPr id="57" name="圖片 56">
          <a:extLst>
            <a:ext uri="{FF2B5EF4-FFF2-40B4-BE49-F238E27FC236}">
              <a16:creationId xmlns:a16="http://schemas.microsoft.com/office/drawing/2014/main" id="{1695A782-E642-273B-C6C2-5023B84DE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96225" y="6448425"/>
          <a:ext cx="188992" cy="195089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24</xdr:row>
      <xdr:rowOff>9525</xdr:rowOff>
    </xdr:from>
    <xdr:to>
      <xdr:col>2</xdr:col>
      <xdr:colOff>398542</xdr:colOff>
      <xdr:row>24</xdr:row>
      <xdr:rowOff>204614</xdr:rowOff>
    </xdr:to>
    <xdr:pic>
      <xdr:nvPicPr>
        <xdr:cNvPr id="58" name="圖片 57">
          <a:extLst>
            <a:ext uri="{FF2B5EF4-FFF2-40B4-BE49-F238E27FC236}">
              <a16:creationId xmlns:a16="http://schemas.microsoft.com/office/drawing/2014/main" id="{03CB3014-5726-953E-0A60-969F271E1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47700" y="7600950"/>
          <a:ext cx="188992" cy="19508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188992</xdr:colOff>
      <xdr:row>28</xdr:row>
      <xdr:rowOff>195089</xdr:rowOff>
    </xdr:to>
    <xdr:pic>
      <xdr:nvPicPr>
        <xdr:cNvPr id="59" name="圖片 58">
          <a:extLst>
            <a:ext uri="{FF2B5EF4-FFF2-40B4-BE49-F238E27FC236}">
              <a16:creationId xmlns:a16="http://schemas.microsoft.com/office/drawing/2014/main" id="{D404F2EF-721C-6826-6737-D9E990BDB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96225" y="9115425"/>
          <a:ext cx="188992" cy="195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82826</xdr:colOff>
      <xdr:row>24</xdr:row>
      <xdr:rowOff>33130</xdr:rowOff>
    </xdr:from>
    <xdr:to>
      <xdr:col>0</xdr:col>
      <xdr:colOff>637610</xdr:colOff>
      <xdr:row>24</xdr:row>
      <xdr:rowOff>161157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4200E375-16B0-BAF7-75AB-65BB1EA80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6" y="6369326"/>
          <a:ext cx="554784" cy="1280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</xdr:colOff>
      <xdr:row>0</xdr:row>
      <xdr:rowOff>28575</xdr:rowOff>
    </xdr:from>
    <xdr:to>
      <xdr:col>6</xdr:col>
      <xdr:colOff>704005</xdr:colOff>
      <xdr:row>3</xdr:row>
      <xdr:rowOff>114300</xdr:rowOff>
    </xdr:to>
    <xdr:sp macro="" textlink="">
      <xdr:nvSpPr>
        <xdr:cNvPr id="2" name="WordArt 504">
          <a:extLst>
            <a:ext uri="{FF2B5EF4-FFF2-40B4-BE49-F238E27FC236}">
              <a16:creationId xmlns:a16="http://schemas.microsoft.com/office/drawing/2014/main" id="{19240DF9-3653-44EB-AEFB-F53BD794F0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" y="28575"/>
          <a:ext cx="8550700" cy="457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20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99"/>
              </a:solidFill>
              <a:effectLst/>
              <a:latin typeface="華康布丁體" panose="040B0C09000000000000" pitchFamily="81" charset="-120"/>
              <a:ea typeface="華康布丁體" panose="040B0C09000000000000" pitchFamily="81" charset="-120"/>
            </a:rPr>
            <a:t>臺北市大同區大同、大龍、延平、蓬萊國民小學</a:t>
          </a:r>
        </a:p>
      </xdr:txBody>
    </xdr:sp>
    <xdr:clientData/>
  </xdr:twoCellAnchor>
  <xdr:twoCellAnchor>
    <xdr:from>
      <xdr:col>6</xdr:col>
      <xdr:colOff>896919</xdr:colOff>
      <xdr:row>1</xdr:row>
      <xdr:rowOff>30032</xdr:rowOff>
    </xdr:from>
    <xdr:to>
      <xdr:col>12</xdr:col>
      <xdr:colOff>198723</xdr:colOff>
      <xdr:row>3</xdr:row>
      <xdr:rowOff>95449</xdr:rowOff>
    </xdr:to>
    <xdr:sp macro="" textlink="">
      <xdr:nvSpPr>
        <xdr:cNvPr id="3" name="WordArt 505">
          <a:extLst>
            <a:ext uri="{FF2B5EF4-FFF2-40B4-BE49-F238E27FC236}">
              <a16:creationId xmlns:a16="http://schemas.microsoft.com/office/drawing/2014/main" id="{261F13F4-AFC7-4986-B42A-2C87DBFCB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93144" y="144332"/>
          <a:ext cx="3454704" cy="32259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defRPr sz="1000"/>
          </a:pPr>
          <a:r>
            <a:rPr lang="zh-TW" altLang="en-US" sz="2800" b="1" i="0" u="none" strike="noStrike" baseline="0">
              <a:solidFill>
                <a:srgbClr val="000080"/>
              </a:solidFill>
              <a:latin typeface="華康少女文字W5"/>
              <a:ea typeface="華康少女文字W5"/>
            </a:rPr>
            <a:t>１１１年１１月份午餐素菜單</a:t>
          </a:r>
        </a:p>
      </xdr:txBody>
    </xdr:sp>
    <xdr:clientData/>
  </xdr:twoCellAnchor>
  <xdr:twoCellAnchor>
    <xdr:from>
      <xdr:col>3</xdr:col>
      <xdr:colOff>919655</xdr:colOff>
      <xdr:row>43</xdr:row>
      <xdr:rowOff>245019</xdr:rowOff>
    </xdr:from>
    <xdr:to>
      <xdr:col>12</xdr:col>
      <xdr:colOff>57845</xdr:colOff>
      <xdr:row>43</xdr:row>
      <xdr:rowOff>245019</xdr:rowOff>
    </xdr:to>
    <xdr:sp macro="" textlink="">
      <xdr:nvSpPr>
        <xdr:cNvPr id="5" name="WordArt 507">
          <a:extLst>
            <a:ext uri="{FF2B5EF4-FFF2-40B4-BE49-F238E27FC236}">
              <a16:creationId xmlns:a16="http://schemas.microsoft.com/office/drawing/2014/main" id="{8044D59B-10DE-448C-BC01-E6DFDB1D37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2230" y="13446669"/>
          <a:ext cx="963474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大同國小學校營養師：許雲卿     廚房委外廠商主廚：翁維鎮     廚房委外廠商營養師：李燕佩   廚房電話：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02-2599-6774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   廚房委外廠商：統鮮美食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(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股</a:t>
          </a:r>
          <a:r>
            <a:rPr kumimoji="0" lang="en-US" altLang="zh-TW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)</a:t>
          </a:r>
          <a:r>
            <a:rPr kumimoji="0" lang="zh-TW" altLang="en-US" sz="1000" b="0" i="0" u="none" strike="noStrike" kern="1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標楷體" panose="03000509000000000000" pitchFamily="65" charset="-120"/>
              <a:ea typeface="標楷體" panose="03000509000000000000" pitchFamily="65" charset="-120"/>
            </a:rPr>
            <a:t>公司</a:t>
          </a:r>
          <a:endParaRPr kumimoji="0" lang="en-US" altLang="zh-TW" sz="1000" b="0" i="0" u="none" strike="noStrike" kern="1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2</xdr:col>
      <xdr:colOff>287431</xdr:colOff>
      <xdr:row>32</xdr:row>
      <xdr:rowOff>125506</xdr:rowOff>
    </xdr:from>
    <xdr:to>
      <xdr:col>2</xdr:col>
      <xdr:colOff>830356</xdr:colOff>
      <xdr:row>34</xdr:row>
      <xdr:rowOff>182656</xdr:rowOff>
    </xdr:to>
    <xdr:pic>
      <xdr:nvPicPr>
        <xdr:cNvPr id="7" name="圖片 5">
          <a:extLst>
            <a:ext uri="{FF2B5EF4-FFF2-40B4-BE49-F238E27FC236}">
              <a16:creationId xmlns:a16="http://schemas.microsoft.com/office/drawing/2014/main" id="{AE24B121-21A1-4493-B47A-92405C882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581" y="10212481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981636</xdr:colOff>
      <xdr:row>32</xdr:row>
      <xdr:rowOff>128868</xdr:rowOff>
    </xdr:from>
    <xdr:to>
      <xdr:col>3</xdr:col>
      <xdr:colOff>1534086</xdr:colOff>
      <xdr:row>34</xdr:row>
      <xdr:rowOff>176493</xdr:rowOff>
    </xdr:to>
    <xdr:pic>
      <xdr:nvPicPr>
        <xdr:cNvPr id="10" name="圖片 28">
          <a:extLst>
            <a:ext uri="{FF2B5EF4-FFF2-40B4-BE49-F238E27FC236}">
              <a16:creationId xmlns:a16="http://schemas.microsoft.com/office/drawing/2014/main" id="{5866EBD5-42B0-44A4-9533-56B41126A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4211" y="10215843"/>
          <a:ext cx="552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123265</xdr:colOff>
      <xdr:row>35</xdr:row>
      <xdr:rowOff>3362</xdr:rowOff>
    </xdr:from>
    <xdr:to>
      <xdr:col>5</xdr:col>
      <xdr:colOff>302559</xdr:colOff>
      <xdr:row>35</xdr:row>
      <xdr:rowOff>3362</xdr:rowOff>
    </xdr:to>
    <xdr:sp macro="" textlink="">
      <xdr:nvSpPr>
        <xdr:cNvPr id="13" name="WordArt 506">
          <a:extLst>
            <a:ext uri="{FF2B5EF4-FFF2-40B4-BE49-F238E27FC236}">
              <a16:creationId xmlns:a16="http://schemas.microsoft.com/office/drawing/2014/main" id="{4CDB2A19-FBC7-48A1-8D09-6037A9F9B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265" y="10899962"/>
          <a:ext cx="6237194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171450" marR="0" lvl="0" indent="-17145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u"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供應之乳品一瓶熱量約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130</a:t>
          </a: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大卡 請於當餐飲用完畢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!</a:t>
          </a:r>
          <a:endParaRPr kumimoji="0" lang="zh-TW" altLang="en-US" sz="1000" b="1" i="0" u="none" strike="noStrike" kern="1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華康布丁體" panose="040B0C09000000000000" pitchFamily="81" charset="-120"/>
            <a:ea typeface="華康布丁體" panose="040B0C09000000000000" pitchFamily="81" charset="-120"/>
          </a:endParaRPr>
        </a:p>
      </xdr:txBody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213378</xdr:colOff>
      <xdr:row>14</xdr:row>
      <xdr:rowOff>219475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FE5F6C3F-A695-4283-84D5-33EAB6D08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150" y="3781425"/>
          <a:ext cx="213378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213378</xdr:colOff>
      <xdr:row>16</xdr:row>
      <xdr:rowOff>219475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784D9039-7B52-4977-97BE-3EB480F7B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150" y="4543425"/>
          <a:ext cx="213378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213378</xdr:colOff>
      <xdr:row>25</xdr:row>
      <xdr:rowOff>219475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C78E2AF6-639B-44A1-B837-D28251C7B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150" y="7972425"/>
          <a:ext cx="213378" cy="2194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213378</xdr:colOff>
      <xdr:row>27</xdr:row>
      <xdr:rowOff>219475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A52FED9C-6531-4C18-BD56-317A228B4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150" y="8734425"/>
          <a:ext cx="213378" cy="2194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358588</xdr:rowOff>
    </xdr:from>
    <xdr:to>
      <xdr:col>5</xdr:col>
      <xdr:colOff>213378</xdr:colOff>
      <xdr:row>9</xdr:row>
      <xdr:rowOff>190966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FFC2085B-CFD2-4E7C-B630-5E5855FA9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57900" y="1854013"/>
          <a:ext cx="213378" cy="213378"/>
        </a:xfrm>
        <a:prstGeom prst="rect">
          <a:avLst/>
        </a:prstGeom>
      </xdr:spPr>
    </xdr:pic>
    <xdr:clientData/>
  </xdr:twoCellAnchor>
  <xdr:twoCellAnchor editAs="oneCell">
    <xdr:from>
      <xdr:col>4</xdr:col>
      <xdr:colOff>2297205</xdr:colOff>
      <xdr:row>14</xdr:row>
      <xdr:rowOff>0</xdr:rowOff>
    </xdr:from>
    <xdr:to>
      <xdr:col>5</xdr:col>
      <xdr:colOff>134936</xdr:colOff>
      <xdr:row>14</xdr:row>
      <xdr:rowOff>213378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CF1A8BE2-0C34-4A78-A114-504FBC4D9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83380" y="3781425"/>
          <a:ext cx="209456" cy="213378"/>
        </a:xfrm>
        <a:prstGeom prst="rect">
          <a:avLst/>
        </a:prstGeom>
      </xdr:spPr>
    </xdr:pic>
    <xdr:clientData/>
  </xdr:twoCellAnchor>
  <xdr:twoCellAnchor editAs="oneCell">
    <xdr:from>
      <xdr:col>4</xdr:col>
      <xdr:colOff>2333625</xdr:colOff>
      <xdr:row>17</xdr:row>
      <xdr:rowOff>0</xdr:rowOff>
    </xdr:from>
    <xdr:to>
      <xdr:col>5</xdr:col>
      <xdr:colOff>175278</xdr:colOff>
      <xdr:row>17</xdr:row>
      <xdr:rowOff>213378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24F3868F-9A92-4269-BC65-67B450CD2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19800" y="4924425"/>
          <a:ext cx="213378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213378</xdr:colOff>
      <xdr:row>19</xdr:row>
      <xdr:rowOff>213378</xdr:rowOff>
    </xdr:to>
    <xdr:pic>
      <xdr:nvPicPr>
        <xdr:cNvPr id="27" name="圖片 26">
          <a:extLst>
            <a:ext uri="{FF2B5EF4-FFF2-40B4-BE49-F238E27FC236}">
              <a16:creationId xmlns:a16="http://schemas.microsoft.com/office/drawing/2014/main" id="{464C4D7B-84B9-46D0-81F5-81D314057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57900" y="5686425"/>
          <a:ext cx="213378" cy="21337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213378</xdr:colOff>
      <xdr:row>22</xdr:row>
      <xdr:rowOff>213378</xdr:rowOff>
    </xdr:to>
    <xdr:pic>
      <xdr:nvPicPr>
        <xdr:cNvPr id="28" name="圖片 27">
          <a:extLst>
            <a:ext uri="{FF2B5EF4-FFF2-40B4-BE49-F238E27FC236}">
              <a16:creationId xmlns:a16="http://schemas.microsoft.com/office/drawing/2014/main" id="{AEE2EF84-C787-46B3-80F7-C6A354A3F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8150" y="6829425"/>
          <a:ext cx="213378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213378</xdr:colOff>
      <xdr:row>22</xdr:row>
      <xdr:rowOff>213378</xdr:rowOff>
    </xdr:to>
    <xdr:pic>
      <xdr:nvPicPr>
        <xdr:cNvPr id="29" name="圖片 28">
          <a:extLst>
            <a:ext uri="{FF2B5EF4-FFF2-40B4-BE49-F238E27FC236}">
              <a16:creationId xmlns:a16="http://schemas.microsoft.com/office/drawing/2014/main" id="{1E0A5585-51B5-4EF8-8913-651E13726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57900" y="6829425"/>
          <a:ext cx="213378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874059</xdr:colOff>
      <xdr:row>26</xdr:row>
      <xdr:rowOff>358588</xdr:rowOff>
    </xdr:from>
    <xdr:to>
      <xdr:col>5</xdr:col>
      <xdr:colOff>1087437</xdr:colOff>
      <xdr:row>27</xdr:row>
      <xdr:rowOff>190966</xdr:rowOff>
    </xdr:to>
    <xdr:pic>
      <xdr:nvPicPr>
        <xdr:cNvPr id="30" name="圖片 29">
          <a:extLst>
            <a:ext uri="{FF2B5EF4-FFF2-40B4-BE49-F238E27FC236}">
              <a16:creationId xmlns:a16="http://schemas.microsoft.com/office/drawing/2014/main" id="{A5EAF34F-F481-47B0-8087-7BD5A96C9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31959" y="8712013"/>
          <a:ext cx="213378" cy="213378"/>
        </a:xfrm>
        <a:prstGeom prst="rect">
          <a:avLst/>
        </a:prstGeom>
      </xdr:spPr>
    </xdr:pic>
    <xdr:clientData/>
  </xdr:twoCellAnchor>
  <xdr:twoCellAnchor editAs="oneCell">
    <xdr:from>
      <xdr:col>4</xdr:col>
      <xdr:colOff>800100</xdr:colOff>
      <xdr:row>43</xdr:row>
      <xdr:rowOff>57150</xdr:rowOff>
    </xdr:from>
    <xdr:to>
      <xdr:col>13</xdr:col>
      <xdr:colOff>362624</xdr:colOff>
      <xdr:row>43</xdr:row>
      <xdr:rowOff>361976</xdr:rowOff>
    </xdr:to>
    <xdr:pic>
      <xdr:nvPicPr>
        <xdr:cNvPr id="35" name="圖片 34">
          <a:extLst>
            <a:ext uri="{FF2B5EF4-FFF2-40B4-BE49-F238E27FC236}">
              <a16:creationId xmlns:a16="http://schemas.microsoft.com/office/drawing/2014/main" id="{6EBA2EAF-65D2-4BB2-BC0E-EF7AFA86B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86275" y="13258800"/>
          <a:ext cx="7773074" cy="304826"/>
        </a:xfrm>
        <a:prstGeom prst="rect">
          <a:avLst/>
        </a:prstGeom>
      </xdr:spPr>
    </xdr:pic>
    <xdr:clientData/>
  </xdr:twoCellAnchor>
  <xdr:twoCellAnchor>
    <xdr:from>
      <xdr:col>2</xdr:col>
      <xdr:colOff>403408</xdr:colOff>
      <xdr:row>12</xdr:row>
      <xdr:rowOff>3</xdr:rowOff>
    </xdr:from>
    <xdr:to>
      <xdr:col>2</xdr:col>
      <xdr:colOff>952497</xdr:colOff>
      <xdr:row>12</xdr:row>
      <xdr:rowOff>123267</xdr:rowOff>
    </xdr:to>
    <xdr:sp macro="" textlink="">
      <xdr:nvSpPr>
        <xdr:cNvPr id="36" name="WordArt 505">
          <a:extLst>
            <a:ext uri="{FF2B5EF4-FFF2-40B4-BE49-F238E27FC236}">
              <a16:creationId xmlns:a16="http://schemas.microsoft.com/office/drawing/2014/main" id="{831F40D3-1E78-4E63-81E5-DC582B811C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1558" y="3019428"/>
          <a:ext cx="549089" cy="12326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zh-TW" altLang="en-US" sz="2800" b="1" i="0" u="none" strike="noStrike" kern="0" cap="none" spc="0" normalizeH="0" baseline="0" noProof="0">
              <a:ln>
                <a:noFill/>
              </a:ln>
              <a:solidFill>
                <a:srgbClr val="000080"/>
              </a:solidFill>
              <a:effectLst/>
              <a:uLnTx/>
              <a:uFillTx/>
              <a:latin typeface="華康少女文字W5"/>
              <a:ea typeface="華康少女文字W5"/>
            </a:rPr>
            <a:t>立冬進補餐</a:t>
          </a:r>
          <a:endParaRPr kumimoji="0" lang="en-US" altLang="zh-TW" sz="2800" b="1" i="0" u="none" strike="noStrike" kern="0" cap="none" spc="0" normalizeH="0" baseline="0" noProof="0">
            <a:ln>
              <a:noFill/>
            </a:ln>
            <a:solidFill>
              <a:srgbClr val="000080"/>
            </a:solidFill>
            <a:effectLst/>
            <a:uLnTx/>
            <a:uFillTx/>
            <a:latin typeface="華康少女文字W5"/>
            <a:ea typeface="華康少女文字W5"/>
          </a:endParaRPr>
        </a:p>
      </xdr:txBody>
    </xdr:sp>
    <xdr:clientData/>
  </xdr:twoCellAnchor>
  <xdr:oneCellAnchor>
    <xdr:from>
      <xdr:col>2</xdr:col>
      <xdr:colOff>0</xdr:colOff>
      <xdr:row>12</xdr:row>
      <xdr:rowOff>0</xdr:rowOff>
    </xdr:from>
    <xdr:ext cx="212912" cy="215277"/>
    <xdr:pic>
      <xdr:nvPicPr>
        <xdr:cNvPr id="37" name="圖片 36">
          <a:extLst>
            <a:ext uri="{FF2B5EF4-FFF2-40B4-BE49-F238E27FC236}">
              <a16:creationId xmlns:a16="http://schemas.microsoft.com/office/drawing/2014/main" id="{1F033AFA-5448-4C46-958B-04E861334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8150" y="3019425"/>
          <a:ext cx="212912" cy="215277"/>
        </a:xfrm>
        <a:prstGeom prst="rect">
          <a:avLst/>
        </a:prstGeom>
      </xdr:spPr>
    </xdr:pic>
    <xdr:clientData/>
  </xdr:oneCellAnchor>
  <xdr:oneCellAnchor>
    <xdr:from>
      <xdr:col>5</xdr:col>
      <xdr:colOff>485775</xdr:colOff>
      <xdr:row>11</xdr:row>
      <xdr:rowOff>365315</xdr:rowOff>
    </xdr:from>
    <xdr:ext cx="217697" cy="212912"/>
    <xdr:pic>
      <xdr:nvPicPr>
        <xdr:cNvPr id="38" name="圖片 37">
          <a:extLst>
            <a:ext uri="{FF2B5EF4-FFF2-40B4-BE49-F238E27FC236}">
              <a16:creationId xmlns:a16="http://schemas.microsoft.com/office/drawing/2014/main" id="{CCC9F304-1A45-4629-86C5-D2C2332D6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43675" y="3003740"/>
          <a:ext cx="217697" cy="212912"/>
        </a:xfrm>
        <a:prstGeom prst="rect">
          <a:avLst/>
        </a:prstGeom>
      </xdr:spPr>
    </xdr:pic>
    <xdr:clientData/>
  </xdr:oneCellAnchor>
  <xdr:twoCellAnchor>
    <xdr:from>
      <xdr:col>4</xdr:col>
      <xdr:colOff>869579</xdr:colOff>
      <xdr:row>32</xdr:row>
      <xdr:rowOff>209550</xdr:rowOff>
    </xdr:from>
    <xdr:to>
      <xdr:col>6</xdr:col>
      <xdr:colOff>1130116</xdr:colOff>
      <xdr:row>33</xdr:row>
      <xdr:rowOff>228600</xdr:rowOff>
    </xdr:to>
    <xdr:sp macro="" textlink="">
      <xdr:nvSpPr>
        <xdr:cNvPr id="41" name="WordArt 506">
          <a:extLst>
            <a:ext uri="{FF2B5EF4-FFF2-40B4-BE49-F238E27FC236}">
              <a16:creationId xmlns:a16="http://schemas.microsoft.com/office/drawing/2014/main" id="{0A2A2D01-5570-4B18-96B9-FE4CF4543C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55754" y="10296525"/>
          <a:ext cx="4470587" cy="266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171450" marR="0" lvl="0" indent="-17145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u"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供應之乳品一瓶熱量約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130</a:t>
          </a: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大卡 請於當餐飲用完畢</a:t>
          </a:r>
          <a:r>
            <a:rPr kumimoji="0" lang="en-US" altLang="zh-TW" sz="1000" b="1" i="0" u="none" strike="noStrike" kern="1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!</a:t>
          </a:r>
          <a:endParaRPr kumimoji="0" lang="zh-TW" altLang="en-US" sz="1000" b="1" i="0" u="none" strike="noStrike" kern="1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華康布丁體" panose="040B0C09000000000000" pitchFamily="81" charset="-120"/>
            <a:ea typeface="華康布丁體" panose="040B0C09000000000000" pitchFamily="81" charset="-120"/>
          </a:endParaRPr>
        </a:p>
      </xdr:txBody>
    </xdr:sp>
    <xdr:clientData/>
  </xdr:twoCellAnchor>
  <xdr:twoCellAnchor editAs="oneCell">
    <xdr:from>
      <xdr:col>4</xdr:col>
      <xdr:colOff>2181225</xdr:colOff>
      <xdr:row>16</xdr:row>
      <xdr:rowOff>9525</xdr:rowOff>
    </xdr:from>
    <xdr:to>
      <xdr:col>5</xdr:col>
      <xdr:colOff>18956</xdr:colOff>
      <xdr:row>16</xdr:row>
      <xdr:rowOff>222903</xdr:rowOff>
    </xdr:to>
    <xdr:pic>
      <xdr:nvPicPr>
        <xdr:cNvPr id="44" name="圖片 43">
          <a:extLst>
            <a:ext uri="{FF2B5EF4-FFF2-40B4-BE49-F238E27FC236}">
              <a16:creationId xmlns:a16="http://schemas.microsoft.com/office/drawing/2014/main" id="{344E9CF5-A2D7-4BDC-AB32-17046914E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67400" y="4552950"/>
          <a:ext cx="209456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209456</xdr:colOff>
      <xdr:row>11</xdr:row>
      <xdr:rowOff>213378</xdr:rowOff>
    </xdr:to>
    <xdr:pic>
      <xdr:nvPicPr>
        <xdr:cNvPr id="45" name="圖片 44">
          <a:extLst>
            <a:ext uri="{FF2B5EF4-FFF2-40B4-BE49-F238E27FC236}">
              <a16:creationId xmlns:a16="http://schemas.microsoft.com/office/drawing/2014/main" id="{AFF907CE-4371-4DEF-8C10-A436EE740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57900" y="2638425"/>
          <a:ext cx="209456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209456</xdr:colOff>
      <xdr:row>7</xdr:row>
      <xdr:rowOff>213378</xdr:rowOff>
    </xdr:to>
    <xdr:pic>
      <xdr:nvPicPr>
        <xdr:cNvPr id="47" name="圖片 46">
          <a:extLst>
            <a:ext uri="{FF2B5EF4-FFF2-40B4-BE49-F238E27FC236}">
              <a16:creationId xmlns:a16="http://schemas.microsoft.com/office/drawing/2014/main" id="{29615C02-BE98-47DB-8E14-F143FC3B0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57900" y="1114425"/>
          <a:ext cx="209456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209456</xdr:colOff>
      <xdr:row>21</xdr:row>
      <xdr:rowOff>213378</xdr:rowOff>
    </xdr:to>
    <xdr:pic>
      <xdr:nvPicPr>
        <xdr:cNvPr id="48" name="圖片 47">
          <a:extLst>
            <a:ext uri="{FF2B5EF4-FFF2-40B4-BE49-F238E27FC236}">
              <a16:creationId xmlns:a16="http://schemas.microsoft.com/office/drawing/2014/main" id="{B4667BE6-4D68-4228-831F-8DFE32AEE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57900" y="6448425"/>
          <a:ext cx="209456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209456</xdr:colOff>
      <xdr:row>24</xdr:row>
      <xdr:rowOff>213378</xdr:rowOff>
    </xdr:to>
    <xdr:pic>
      <xdr:nvPicPr>
        <xdr:cNvPr id="49" name="圖片 48">
          <a:extLst>
            <a:ext uri="{FF2B5EF4-FFF2-40B4-BE49-F238E27FC236}">
              <a16:creationId xmlns:a16="http://schemas.microsoft.com/office/drawing/2014/main" id="{5B804ACE-5AFB-4801-9E22-867338A21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57900" y="7591425"/>
          <a:ext cx="209456" cy="213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209456</xdr:colOff>
      <xdr:row>26</xdr:row>
      <xdr:rowOff>213378</xdr:rowOff>
    </xdr:to>
    <xdr:pic>
      <xdr:nvPicPr>
        <xdr:cNvPr id="50" name="圖片 49">
          <a:extLst>
            <a:ext uri="{FF2B5EF4-FFF2-40B4-BE49-F238E27FC236}">
              <a16:creationId xmlns:a16="http://schemas.microsoft.com/office/drawing/2014/main" id="{40755D3D-C9DE-4F41-A9A7-614945D89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57900" y="8353425"/>
          <a:ext cx="209456" cy="213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view="pageBreakPreview" zoomScaleNormal="85" zoomScaleSheetLayoutView="100" workbookViewId="0">
      <selection activeCell="E24" sqref="E24"/>
    </sheetView>
  </sheetViews>
  <sheetFormatPr defaultRowHeight="15.6"/>
  <cols>
    <col min="1" max="1" width="3" style="2" customWidth="1"/>
    <col min="2" max="2" width="2.77734375" style="2" customWidth="1"/>
    <col min="3" max="3" width="14.6640625" style="25" customWidth="1"/>
    <col min="4" max="4" width="28" style="26" customWidth="1"/>
    <col min="5" max="5" width="31.109375" style="2" customWidth="1"/>
    <col min="6" max="6" width="24.109375" style="2" customWidth="1"/>
    <col min="7" max="7" width="30.77734375" style="2" customWidth="1"/>
    <col min="8" max="12" width="3.6640625" style="27" customWidth="1"/>
    <col min="13" max="13" width="5.6640625" style="28" customWidth="1"/>
    <col min="14" max="14" width="3.6640625" style="27" customWidth="1"/>
    <col min="15" max="15" width="9" style="1"/>
    <col min="16" max="254" width="9" style="2"/>
    <col min="255" max="255" width="3" style="2" customWidth="1"/>
    <col min="256" max="256" width="2.77734375" style="2" customWidth="1"/>
    <col min="257" max="257" width="14.6640625" style="2" customWidth="1"/>
    <col min="258" max="258" width="28" style="2" customWidth="1"/>
    <col min="259" max="259" width="31.109375" style="2" customWidth="1"/>
    <col min="260" max="260" width="24.109375" style="2" customWidth="1"/>
    <col min="261" max="261" width="30.77734375" style="2" customWidth="1"/>
    <col min="262" max="266" width="3.6640625" style="2" customWidth="1"/>
    <col min="267" max="267" width="5.6640625" style="2" customWidth="1"/>
    <col min="268" max="268" width="3.6640625" style="2" customWidth="1"/>
    <col min="269" max="510" width="9" style="2"/>
    <col min="511" max="511" width="3" style="2" customWidth="1"/>
    <col min="512" max="512" width="2.77734375" style="2" customWidth="1"/>
    <col min="513" max="513" width="14.6640625" style="2" customWidth="1"/>
    <col min="514" max="514" width="28" style="2" customWidth="1"/>
    <col min="515" max="515" width="31.109375" style="2" customWidth="1"/>
    <col min="516" max="516" width="24.109375" style="2" customWidth="1"/>
    <col min="517" max="517" width="30.77734375" style="2" customWidth="1"/>
    <col min="518" max="522" width="3.6640625" style="2" customWidth="1"/>
    <col min="523" max="523" width="5.6640625" style="2" customWidth="1"/>
    <col min="524" max="524" width="3.6640625" style="2" customWidth="1"/>
    <col min="525" max="766" width="9" style="2"/>
    <col min="767" max="767" width="3" style="2" customWidth="1"/>
    <col min="768" max="768" width="2.77734375" style="2" customWidth="1"/>
    <col min="769" max="769" width="14.6640625" style="2" customWidth="1"/>
    <col min="770" max="770" width="28" style="2" customWidth="1"/>
    <col min="771" max="771" width="31.109375" style="2" customWidth="1"/>
    <col min="772" max="772" width="24.109375" style="2" customWidth="1"/>
    <col min="773" max="773" width="30.77734375" style="2" customWidth="1"/>
    <col min="774" max="778" width="3.6640625" style="2" customWidth="1"/>
    <col min="779" max="779" width="5.6640625" style="2" customWidth="1"/>
    <col min="780" max="780" width="3.6640625" style="2" customWidth="1"/>
    <col min="781" max="1022" width="9" style="2"/>
    <col min="1023" max="1023" width="3" style="2" customWidth="1"/>
    <col min="1024" max="1024" width="2.77734375" style="2" customWidth="1"/>
    <col min="1025" max="1025" width="14.6640625" style="2" customWidth="1"/>
    <col min="1026" max="1026" width="28" style="2" customWidth="1"/>
    <col min="1027" max="1027" width="31.109375" style="2" customWidth="1"/>
    <col min="1028" max="1028" width="24.109375" style="2" customWidth="1"/>
    <col min="1029" max="1029" width="30.77734375" style="2" customWidth="1"/>
    <col min="1030" max="1034" width="3.6640625" style="2" customWidth="1"/>
    <col min="1035" max="1035" width="5.6640625" style="2" customWidth="1"/>
    <col min="1036" max="1036" width="3.6640625" style="2" customWidth="1"/>
    <col min="1037" max="1278" width="9" style="2"/>
    <col min="1279" max="1279" width="3" style="2" customWidth="1"/>
    <col min="1280" max="1280" width="2.77734375" style="2" customWidth="1"/>
    <col min="1281" max="1281" width="14.6640625" style="2" customWidth="1"/>
    <col min="1282" max="1282" width="28" style="2" customWidth="1"/>
    <col min="1283" max="1283" width="31.109375" style="2" customWidth="1"/>
    <col min="1284" max="1284" width="24.109375" style="2" customWidth="1"/>
    <col min="1285" max="1285" width="30.77734375" style="2" customWidth="1"/>
    <col min="1286" max="1290" width="3.6640625" style="2" customWidth="1"/>
    <col min="1291" max="1291" width="5.6640625" style="2" customWidth="1"/>
    <col min="1292" max="1292" width="3.6640625" style="2" customWidth="1"/>
    <col min="1293" max="1534" width="9" style="2"/>
    <col min="1535" max="1535" width="3" style="2" customWidth="1"/>
    <col min="1536" max="1536" width="2.77734375" style="2" customWidth="1"/>
    <col min="1537" max="1537" width="14.6640625" style="2" customWidth="1"/>
    <col min="1538" max="1538" width="28" style="2" customWidth="1"/>
    <col min="1539" max="1539" width="31.109375" style="2" customWidth="1"/>
    <col min="1540" max="1540" width="24.109375" style="2" customWidth="1"/>
    <col min="1541" max="1541" width="30.77734375" style="2" customWidth="1"/>
    <col min="1542" max="1546" width="3.6640625" style="2" customWidth="1"/>
    <col min="1547" max="1547" width="5.6640625" style="2" customWidth="1"/>
    <col min="1548" max="1548" width="3.6640625" style="2" customWidth="1"/>
    <col min="1549" max="1790" width="9" style="2"/>
    <col min="1791" max="1791" width="3" style="2" customWidth="1"/>
    <col min="1792" max="1792" width="2.77734375" style="2" customWidth="1"/>
    <col min="1793" max="1793" width="14.6640625" style="2" customWidth="1"/>
    <col min="1794" max="1794" width="28" style="2" customWidth="1"/>
    <col min="1795" max="1795" width="31.109375" style="2" customWidth="1"/>
    <col min="1796" max="1796" width="24.109375" style="2" customWidth="1"/>
    <col min="1797" max="1797" width="30.77734375" style="2" customWidth="1"/>
    <col min="1798" max="1802" width="3.6640625" style="2" customWidth="1"/>
    <col min="1803" max="1803" width="5.6640625" style="2" customWidth="1"/>
    <col min="1804" max="1804" width="3.6640625" style="2" customWidth="1"/>
    <col min="1805" max="2046" width="9" style="2"/>
    <col min="2047" max="2047" width="3" style="2" customWidth="1"/>
    <col min="2048" max="2048" width="2.77734375" style="2" customWidth="1"/>
    <col min="2049" max="2049" width="14.6640625" style="2" customWidth="1"/>
    <col min="2050" max="2050" width="28" style="2" customWidth="1"/>
    <col min="2051" max="2051" width="31.109375" style="2" customWidth="1"/>
    <col min="2052" max="2052" width="24.109375" style="2" customWidth="1"/>
    <col min="2053" max="2053" width="30.77734375" style="2" customWidth="1"/>
    <col min="2054" max="2058" width="3.6640625" style="2" customWidth="1"/>
    <col min="2059" max="2059" width="5.6640625" style="2" customWidth="1"/>
    <col min="2060" max="2060" width="3.6640625" style="2" customWidth="1"/>
    <col min="2061" max="2302" width="9" style="2"/>
    <col min="2303" max="2303" width="3" style="2" customWidth="1"/>
    <col min="2304" max="2304" width="2.77734375" style="2" customWidth="1"/>
    <col min="2305" max="2305" width="14.6640625" style="2" customWidth="1"/>
    <col min="2306" max="2306" width="28" style="2" customWidth="1"/>
    <col min="2307" max="2307" width="31.109375" style="2" customWidth="1"/>
    <col min="2308" max="2308" width="24.109375" style="2" customWidth="1"/>
    <col min="2309" max="2309" width="30.77734375" style="2" customWidth="1"/>
    <col min="2310" max="2314" width="3.6640625" style="2" customWidth="1"/>
    <col min="2315" max="2315" width="5.6640625" style="2" customWidth="1"/>
    <col min="2316" max="2316" width="3.6640625" style="2" customWidth="1"/>
    <col min="2317" max="2558" width="9" style="2"/>
    <col min="2559" max="2559" width="3" style="2" customWidth="1"/>
    <col min="2560" max="2560" width="2.77734375" style="2" customWidth="1"/>
    <col min="2561" max="2561" width="14.6640625" style="2" customWidth="1"/>
    <col min="2562" max="2562" width="28" style="2" customWidth="1"/>
    <col min="2563" max="2563" width="31.109375" style="2" customWidth="1"/>
    <col min="2564" max="2564" width="24.109375" style="2" customWidth="1"/>
    <col min="2565" max="2565" width="30.77734375" style="2" customWidth="1"/>
    <col min="2566" max="2570" width="3.6640625" style="2" customWidth="1"/>
    <col min="2571" max="2571" width="5.6640625" style="2" customWidth="1"/>
    <col min="2572" max="2572" width="3.6640625" style="2" customWidth="1"/>
    <col min="2573" max="2814" width="9" style="2"/>
    <col min="2815" max="2815" width="3" style="2" customWidth="1"/>
    <col min="2816" max="2816" width="2.77734375" style="2" customWidth="1"/>
    <col min="2817" max="2817" width="14.6640625" style="2" customWidth="1"/>
    <col min="2818" max="2818" width="28" style="2" customWidth="1"/>
    <col min="2819" max="2819" width="31.109375" style="2" customWidth="1"/>
    <col min="2820" max="2820" width="24.109375" style="2" customWidth="1"/>
    <col min="2821" max="2821" width="30.77734375" style="2" customWidth="1"/>
    <col min="2822" max="2826" width="3.6640625" style="2" customWidth="1"/>
    <col min="2827" max="2827" width="5.6640625" style="2" customWidth="1"/>
    <col min="2828" max="2828" width="3.6640625" style="2" customWidth="1"/>
    <col min="2829" max="3070" width="9" style="2"/>
    <col min="3071" max="3071" width="3" style="2" customWidth="1"/>
    <col min="3072" max="3072" width="2.77734375" style="2" customWidth="1"/>
    <col min="3073" max="3073" width="14.6640625" style="2" customWidth="1"/>
    <col min="3074" max="3074" width="28" style="2" customWidth="1"/>
    <col min="3075" max="3075" width="31.109375" style="2" customWidth="1"/>
    <col min="3076" max="3076" width="24.109375" style="2" customWidth="1"/>
    <col min="3077" max="3077" width="30.77734375" style="2" customWidth="1"/>
    <col min="3078" max="3082" width="3.6640625" style="2" customWidth="1"/>
    <col min="3083" max="3083" width="5.6640625" style="2" customWidth="1"/>
    <col min="3084" max="3084" width="3.6640625" style="2" customWidth="1"/>
    <col min="3085" max="3326" width="9" style="2"/>
    <col min="3327" max="3327" width="3" style="2" customWidth="1"/>
    <col min="3328" max="3328" width="2.77734375" style="2" customWidth="1"/>
    <col min="3329" max="3329" width="14.6640625" style="2" customWidth="1"/>
    <col min="3330" max="3330" width="28" style="2" customWidth="1"/>
    <col min="3331" max="3331" width="31.109375" style="2" customWidth="1"/>
    <col min="3332" max="3332" width="24.109375" style="2" customWidth="1"/>
    <col min="3333" max="3333" width="30.77734375" style="2" customWidth="1"/>
    <col min="3334" max="3338" width="3.6640625" style="2" customWidth="1"/>
    <col min="3339" max="3339" width="5.6640625" style="2" customWidth="1"/>
    <col min="3340" max="3340" width="3.6640625" style="2" customWidth="1"/>
    <col min="3341" max="3582" width="9" style="2"/>
    <col min="3583" max="3583" width="3" style="2" customWidth="1"/>
    <col min="3584" max="3584" width="2.77734375" style="2" customWidth="1"/>
    <col min="3585" max="3585" width="14.6640625" style="2" customWidth="1"/>
    <col min="3586" max="3586" width="28" style="2" customWidth="1"/>
    <col min="3587" max="3587" width="31.109375" style="2" customWidth="1"/>
    <col min="3588" max="3588" width="24.109375" style="2" customWidth="1"/>
    <col min="3589" max="3589" width="30.77734375" style="2" customWidth="1"/>
    <col min="3590" max="3594" width="3.6640625" style="2" customWidth="1"/>
    <col min="3595" max="3595" width="5.6640625" style="2" customWidth="1"/>
    <col min="3596" max="3596" width="3.6640625" style="2" customWidth="1"/>
    <col min="3597" max="3838" width="9" style="2"/>
    <col min="3839" max="3839" width="3" style="2" customWidth="1"/>
    <col min="3840" max="3840" width="2.77734375" style="2" customWidth="1"/>
    <col min="3841" max="3841" width="14.6640625" style="2" customWidth="1"/>
    <col min="3842" max="3842" width="28" style="2" customWidth="1"/>
    <col min="3843" max="3843" width="31.109375" style="2" customWidth="1"/>
    <col min="3844" max="3844" width="24.109375" style="2" customWidth="1"/>
    <col min="3845" max="3845" width="30.77734375" style="2" customWidth="1"/>
    <col min="3846" max="3850" width="3.6640625" style="2" customWidth="1"/>
    <col min="3851" max="3851" width="5.6640625" style="2" customWidth="1"/>
    <col min="3852" max="3852" width="3.6640625" style="2" customWidth="1"/>
    <col min="3853" max="4094" width="9" style="2"/>
    <col min="4095" max="4095" width="3" style="2" customWidth="1"/>
    <col min="4096" max="4096" width="2.77734375" style="2" customWidth="1"/>
    <col min="4097" max="4097" width="14.6640625" style="2" customWidth="1"/>
    <col min="4098" max="4098" width="28" style="2" customWidth="1"/>
    <col min="4099" max="4099" width="31.109375" style="2" customWidth="1"/>
    <col min="4100" max="4100" width="24.109375" style="2" customWidth="1"/>
    <col min="4101" max="4101" width="30.77734375" style="2" customWidth="1"/>
    <col min="4102" max="4106" width="3.6640625" style="2" customWidth="1"/>
    <col min="4107" max="4107" width="5.6640625" style="2" customWidth="1"/>
    <col min="4108" max="4108" width="3.6640625" style="2" customWidth="1"/>
    <col min="4109" max="4350" width="9" style="2"/>
    <col min="4351" max="4351" width="3" style="2" customWidth="1"/>
    <col min="4352" max="4352" width="2.77734375" style="2" customWidth="1"/>
    <col min="4353" max="4353" width="14.6640625" style="2" customWidth="1"/>
    <col min="4354" max="4354" width="28" style="2" customWidth="1"/>
    <col min="4355" max="4355" width="31.109375" style="2" customWidth="1"/>
    <col min="4356" max="4356" width="24.109375" style="2" customWidth="1"/>
    <col min="4357" max="4357" width="30.77734375" style="2" customWidth="1"/>
    <col min="4358" max="4362" width="3.6640625" style="2" customWidth="1"/>
    <col min="4363" max="4363" width="5.6640625" style="2" customWidth="1"/>
    <col min="4364" max="4364" width="3.6640625" style="2" customWidth="1"/>
    <col min="4365" max="4606" width="9" style="2"/>
    <col min="4607" max="4607" width="3" style="2" customWidth="1"/>
    <col min="4608" max="4608" width="2.77734375" style="2" customWidth="1"/>
    <col min="4609" max="4609" width="14.6640625" style="2" customWidth="1"/>
    <col min="4610" max="4610" width="28" style="2" customWidth="1"/>
    <col min="4611" max="4611" width="31.109375" style="2" customWidth="1"/>
    <col min="4612" max="4612" width="24.109375" style="2" customWidth="1"/>
    <col min="4613" max="4613" width="30.77734375" style="2" customWidth="1"/>
    <col min="4614" max="4618" width="3.6640625" style="2" customWidth="1"/>
    <col min="4619" max="4619" width="5.6640625" style="2" customWidth="1"/>
    <col min="4620" max="4620" width="3.6640625" style="2" customWidth="1"/>
    <col min="4621" max="4862" width="9" style="2"/>
    <col min="4863" max="4863" width="3" style="2" customWidth="1"/>
    <col min="4864" max="4864" width="2.77734375" style="2" customWidth="1"/>
    <col min="4865" max="4865" width="14.6640625" style="2" customWidth="1"/>
    <col min="4866" max="4866" width="28" style="2" customWidth="1"/>
    <col min="4867" max="4867" width="31.109375" style="2" customWidth="1"/>
    <col min="4868" max="4868" width="24.109375" style="2" customWidth="1"/>
    <col min="4869" max="4869" width="30.77734375" style="2" customWidth="1"/>
    <col min="4870" max="4874" width="3.6640625" style="2" customWidth="1"/>
    <col min="4875" max="4875" width="5.6640625" style="2" customWidth="1"/>
    <col min="4876" max="4876" width="3.6640625" style="2" customWidth="1"/>
    <col min="4877" max="5118" width="9" style="2"/>
    <col min="5119" max="5119" width="3" style="2" customWidth="1"/>
    <col min="5120" max="5120" width="2.77734375" style="2" customWidth="1"/>
    <col min="5121" max="5121" width="14.6640625" style="2" customWidth="1"/>
    <col min="5122" max="5122" width="28" style="2" customWidth="1"/>
    <col min="5123" max="5123" width="31.109375" style="2" customWidth="1"/>
    <col min="5124" max="5124" width="24.109375" style="2" customWidth="1"/>
    <col min="5125" max="5125" width="30.77734375" style="2" customWidth="1"/>
    <col min="5126" max="5130" width="3.6640625" style="2" customWidth="1"/>
    <col min="5131" max="5131" width="5.6640625" style="2" customWidth="1"/>
    <col min="5132" max="5132" width="3.6640625" style="2" customWidth="1"/>
    <col min="5133" max="5374" width="9" style="2"/>
    <col min="5375" max="5375" width="3" style="2" customWidth="1"/>
    <col min="5376" max="5376" width="2.77734375" style="2" customWidth="1"/>
    <col min="5377" max="5377" width="14.6640625" style="2" customWidth="1"/>
    <col min="5378" max="5378" width="28" style="2" customWidth="1"/>
    <col min="5379" max="5379" width="31.109375" style="2" customWidth="1"/>
    <col min="5380" max="5380" width="24.109375" style="2" customWidth="1"/>
    <col min="5381" max="5381" width="30.77734375" style="2" customWidth="1"/>
    <col min="5382" max="5386" width="3.6640625" style="2" customWidth="1"/>
    <col min="5387" max="5387" width="5.6640625" style="2" customWidth="1"/>
    <col min="5388" max="5388" width="3.6640625" style="2" customWidth="1"/>
    <col min="5389" max="5630" width="9" style="2"/>
    <col min="5631" max="5631" width="3" style="2" customWidth="1"/>
    <col min="5632" max="5632" width="2.77734375" style="2" customWidth="1"/>
    <col min="5633" max="5633" width="14.6640625" style="2" customWidth="1"/>
    <col min="5634" max="5634" width="28" style="2" customWidth="1"/>
    <col min="5635" max="5635" width="31.109375" style="2" customWidth="1"/>
    <col min="5636" max="5636" width="24.109375" style="2" customWidth="1"/>
    <col min="5637" max="5637" width="30.77734375" style="2" customWidth="1"/>
    <col min="5638" max="5642" width="3.6640625" style="2" customWidth="1"/>
    <col min="5643" max="5643" width="5.6640625" style="2" customWidth="1"/>
    <col min="5644" max="5644" width="3.6640625" style="2" customWidth="1"/>
    <col min="5645" max="5886" width="9" style="2"/>
    <col min="5887" max="5887" width="3" style="2" customWidth="1"/>
    <col min="5888" max="5888" width="2.77734375" style="2" customWidth="1"/>
    <col min="5889" max="5889" width="14.6640625" style="2" customWidth="1"/>
    <col min="5890" max="5890" width="28" style="2" customWidth="1"/>
    <col min="5891" max="5891" width="31.109375" style="2" customWidth="1"/>
    <col min="5892" max="5892" width="24.109375" style="2" customWidth="1"/>
    <col min="5893" max="5893" width="30.77734375" style="2" customWidth="1"/>
    <col min="5894" max="5898" width="3.6640625" style="2" customWidth="1"/>
    <col min="5899" max="5899" width="5.6640625" style="2" customWidth="1"/>
    <col min="5900" max="5900" width="3.6640625" style="2" customWidth="1"/>
    <col min="5901" max="6142" width="9" style="2"/>
    <col min="6143" max="6143" width="3" style="2" customWidth="1"/>
    <col min="6144" max="6144" width="2.77734375" style="2" customWidth="1"/>
    <col min="6145" max="6145" width="14.6640625" style="2" customWidth="1"/>
    <col min="6146" max="6146" width="28" style="2" customWidth="1"/>
    <col min="6147" max="6147" width="31.109375" style="2" customWidth="1"/>
    <col min="6148" max="6148" width="24.109375" style="2" customWidth="1"/>
    <col min="6149" max="6149" width="30.77734375" style="2" customWidth="1"/>
    <col min="6150" max="6154" width="3.6640625" style="2" customWidth="1"/>
    <col min="6155" max="6155" width="5.6640625" style="2" customWidth="1"/>
    <col min="6156" max="6156" width="3.6640625" style="2" customWidth="1"/>
    <col min="6157" max="6398" width="9" style="2"/>
    <col min="6399" max="6399" width="3" style="2" customWidth="1"/>
    <col min="6400" max="6400" width="2.77734375" style="2" customWidth="1"/>
    <col min="6401" max="6401" width="14.6640625" style="2" customWidth="1"/>
    <col min="6402" max="6402" width="28" style="2" customWidth="1"/>
    <col min="6403" max="6403" width="31.109375" style="2" customWidth="1"/>
    <col min="6404" max="6404" width="24.109375" style="2" customWidth="1"/>
    <col min="6405" max="6405" width="30.77734375" style="2" customWidth="1"/>
    <col min="6406" max="6410" width="3.6640625" style="2" customWidth="1"/>
    <col min="6411" max="6411" width="5.6640625" style="2" customWidth="1"/>
    <col min="6412" max="6412" width="3.6640625" style="2" customWidth="1"/>
    <col min="6413" max="6654" width="9" style="2"/>
    <col min="6655" max="6655" width="3" style="2" customWidth="1"/>
    <col min="6656" max="6656" width="2.77734375" style="2" customWidth="1"/>
    <col min="6657" max="6657" width="14.6640625" style="2" customWidth="1"/>
    <col min="6658" max="6658" width="28" style="2" customWidth="1"/>
    <col min="6659" max="6659" width="31.109375" style="2" customWidth="1"/>
    <col min="6660" max="6660" width="24.109375" style="2" customWidth="1"/>
    <col min="6661" max="6661" width="30.77734375" style="2" customWidth="1"/>
    <col min="6662" max="6666" width="3.6640625" style="2" customWidth="1"/>
    <col min="6667" max="6667" width="5.6640625" style="2" customWidth="1"/>
    <col min="6668" max="6668" width="3.6640625" style="2" customWidth="1"/>
    <col min="6669" max="6910" width="9" style="2"/>
    <col min="6911" max="6911" width="3" style="2" customWidth="1"/>
    <col min="6912" max="6912" width="2.77734375" style="2" customWidth="1"/>
    <col min="6913" max="6913" width="14.6640625" style="2" customWidth="1"/>
    <col min="6914" max="6914" width="28" style="2" customWidth="1"/>
    <col min="6915" max="6915" width="31.109375" style="2" customWidth="1"/>
    <col min="6916" max="6916" width="24.109375" style="2" customWidth="1"/>
    <col min="6917" max="6917" width="30.77734375" style="2" customWidth="1"/>
    <col min="6918" max="6922" width="3.6640625" style="2" customWidth="1"/>
    <col min="6923" max="6923" width="5.6640625" style="2" customWidth="1"/>
    <col min="6924" max="6924" width="3.6640625" style="2" customWidth="1"/>
    <col min="6925" max="7166" width="9" style="2"/>
    <col min="7167" max="7167" width="3" style="2" customWidth="1"/>
    <col min="7168" max="7168" width="2.77734375" style="2" customWidth="1"/>
    <col min="7169" max="7169" width="14.6640625" style="2" customWidth="1"/>
    <col min="7170" max="7170" width="28" style="2" customWidth="1"/>
    <col min="7171" max="7171" width="31.109375" style="2" customWidth="1"/>
    <col min="7172" max="7172" width="24.109375" style="2" customWidth="1"/>
    <col min="7173" max="7173" width="30.77734375" style="2" customWidth="1"/>
    <col min="7174" max="7178" width="3.6640625" style="2" customWidth="1"/>
    <col min="7179" max="7179" width="5.6640625" style="2" customWidth="1"/>
    <col min="7180" max="7180" width="3.6640625" style="2" customWidth="1"/>
    <col min="7181" max="7422" width="9" style="2"/>
    <col min="7423" max="7423" width="3" style="2" customWidth="1"/>
    <col min="7424" max="7424" width="2.77734375" style="2" customWidth="1"/>
    <col min="7425" max="7425" width="14.6640625" style="2" customWidth="1"/>
    <col min="7426" max="7426" width="28" style="2" customWidth="1"/>
    <col min="7427" max="7427" width="31.109375" style="2" customWidth="1"/>
    <col min="7428" max="7428" width="24.109375" style="2" customWidth="1"/>
    <col min="7429" max="7429" width="30.77734375" style="2" customWidth="1"/>
    <col min="7430" max="7434" width="3.6640625" style="2" customWidth="1"/>
    <col min="7435" max="7435" width="5.6640625" style="2" customWidth="1"/>
    <col min="7436" max="7436" width="3.6640625" style="2" customWidth="1"/>
    <col min="7437" max="7678" width="9" style="2"/>
    <col min="7679" max="7679" width="3" style="2" customWidth="1"/>
    <col min="7680" max="7680" width="2.77734375" style="2" customWidth="1"/>
    <col min="7681" max="7681" width="14.6640625" style="2" customWidth="1"/>
    <col min="7682" max="7682" width="28" style="2" customWidth="1"/>
    <col min="7683" max="7683" width="31.109375" style="2" customWidth="1"/>
    <col min="7684" max="7684" width="24.109375" style="2" customWidth="1"/>
    <col min="7685" max="7685" width="30.77734375" style="2" customWidth="1"/>
    <col min="7686" max="7690" width="3.6640625" style="2" customWidth="1"/>
    <col min="7691" max="7691" width="5.6640625" style="2" customWidth="1"/>
    <col min="7692" max="7692" width="3.6640625" style="2" customWidth="1"/>
    <col min="7693" max="7934" width="9" style="2"/>
    <col min="7935" max="7935" width="3" style="2" customWidth="1"/>
    <col min="7936" max="7936" width="2.77734375" style="2" customWidth="1"/>
    <col min="7937" max="7937" width="14.6640625" style="2" customWidth="1"/>
    <col min="7938" max="7938" width="28" style="2" customWidth="1"/>
    <col min="7939" max="7939" width="31.109375" style="2" customWidth="1"/>
    <col min="7940" max="7940" width="24.109375" style="2" customWidth="1"/>
    <col min="7941" max="7941" width="30.77734375" style="2" customWidth="1"/>
    <col min="7942" max="7946" width="3.6640625" style="2" customWidth="1"/>
    <col min="7947" max="7947" width="5.6640625" style="2" customWidth="1"/>
    <col min="7948" max="7948" width="3.6640625" style="2" customWidth="1"/>
    <col min="7949" max="8190" width="9" style="2"/>
    <col min="8191" max="8191" width="3" style="2" customWidth="1"/>
    <col min="8192" max="8192" width="2.77734375" style="2" customWidth="1"/>
    <col min="8193" max="8193" width="14.6640625" style="2" customWidth="1"/>
    <col min="8194" max="8194" width="28" style="2" customWidth="1"/>
    <col min="8195" max="8195" width="31.109375" style="2" customWidth="1"/>
    <col min="8196" max="8196" width="24.109375" style="2" customWidth="1"/>
    <col min="8197" max="8197" width="30.77734375" style="2" customWidth="1"/>
    <col min="8198" max="8202" width="3.6640625" style="2" customWidth="1"/>
    <col min="8203" max="8203" width="5.6640625" style="2" customWidth="1"/>
    <col min="8204" max="8204" width="3.6640625" style="2" customWidth="1"/>
    <col min="8205" max="8446" width="9" style="2"/>
    <col min="8447" max="8447" width="3" style="2" customWidth="1"/>
    <col min="8448" max="8448" width="2.77734375" style="2" customWidth="1"/>
    <col min="8449" max="8449" width="14.6640625" style="2" customWidth="1"/>
    <col min="8450" max="8450" width="28" style="2" customWidth="1"/>
    <col min="8451" max="8451" width="31.109375" style="2" customWidth="1"/>
    <col min="8452" max="8452" width="24.109375" style="2" customWidth="1"/>
    <col min="8453" max="8453" width="30.77734375" style="2" customWidth="1"/>
    <col min="8454" max="8458" width="3.6640625" style="2" customWidth="1"/>
    <col min="8459" max="8459" width="5.6640625" style="2" customWidth="1"/>
    <col min="8460" max="8460" width="3.6640625" style="2" customWidth="1"/>
    <col min="8461" max="8702" width="9" style="2"/>
    <col min="8703" max="8703" width="3" style="2" customWidth="1"/>
    <col min="8704" max="8704" width="2.77734375" style="2" customWidth="1"/>
    <col min="8705" max="8705" width="14.6640625" style="2" customWidth="1"/>
    <col min="8706" max="8706" width="28" style="2" customWidth="1"/>
    <col min="8707" max="8707" width="31.109375" style="2" customWidth="1"/>
    <col min="8708" max="8708" width="24.109375" style="2" customWidth="1"/>
    <col min="8709" max="8709" width="30.77734375" style="2" customWidth="1"/>
    <col min="8710" max="8714" width="3.6640625" style="2" customWidth="1"/>
    <col min="8715" max="8715" width="5.6640625" style="2" customWidth="1"/>
    <col min="8716" max="8716" width="3.6640625" style="2" customWidth="1"/>
    <col min="8717" max="8958" width="9" style="2"/>
    <col min="8959" max="8959" width="3" style="2" customWidth="1"/>
    <col min="8960" max="8960" width="2.77734375" style="2" customWidth="1"/>
    <col min="8961" max="8961" width="14.6640625" style="2" customWidth="1"/>
    <col min="8962" max="8962" width="28" style="2" customWidth="1"/>
    <col min="8963" max="8963" width="31.109375" style="2" customWidth="1"/>
    <col min="8964" max="8964" width="24.109375" style="2" customWidth="1"/>
    <col min="8965" max="8965" width="30.77734375" style="2" customWidth="1"/>
    <col min="8966" max="8970" width="3.6640625" style="2" customWidth="1"/>
    <col min="8971" max="8971" width="5.6640625" style="2" customWidth="1"/>
    <col min="8972" max="8972" width="3.6640625" style="2" customWidth="1"/>
    <col min="8973" max="9214" width="9" style="2"/>
    <col min="9215" max="9215" width="3" style="2" customWidth="1"/>
    <col min="9216" max="9216" width="2.77734375" style="2" customWidth="1"/>
    <col min="9217" max="9217" width="14.6640625" style="2" customWidth="1"/>
    <col min="9218" max="9218" width="28" style="2" customWidth="1"/>
    <col min="9219" max="9219" width="31.109375" style="2" customWidth="1"/>
    <col min="9220" max="9220" width="24.109375" style="2" customWidth="1"/>
    <col min="9221" max="9221" width="30.77734375" style="2" customWidth="1"/>
    <col min="9222" max="9226" width="3.6640625" style="2" customWidth="1"/>
    <col min="9227" max="9227" width="5.6640625" style="2" customWidth="1"/>
    <col min="9228" max="9228" width="3.6640625" style="2" customWidth="1"/>
    <col min="9229" max="9470" width="9" style="2"/>
    <col min="9471" max="9471" width="3" style="2" customWidth="1"/>
    <col min="9472" max="9472" width="2.77734375" style="2" customWidth="1"/>
    <col min="9473" max="9473" width="14.6640625" style="2" customWidth="1"/>
    <col min="9474" max="9474" width="28" style="2" customWidth="1"/>
    <col min="9475" max="9475" width="31.109375" style="2" customWidth="1"/>
    <col min="9476" max="9476" width="24.109375" style="2" customWidth="1"/>
    <col min="9477" max="9477" width="30.77734375" style="2" customWidth="1"/>
    <col min="9478" max="9482" width="3.6640625" style="2" customWidth="1"/>
    <col min="9483" max="9483" width="5.6640625" style="2" customWidth="1"/>
    <col min="9484" max="9484" width="3.6640625" style="2" customWidth="1"/>
    <col min="9485" max="9726" width="9" style="2"/>
    <col min="9727" max="9727" width="3" style="2" customWidth="1"/>
    <col min="9728" max="9728" width="2.77734375" style="2" customWidth="1"/>
    <col min="9729" max="9729" width="14.6640625" style="2" customWidth="1"/>
    <col min="9730" max="9730" width="28" style="2" customWidth="1"/>
    <col min="9731" max="9731" width="31.109375" style="2" customWidth="1"/>
    <col min="9732" max="9732" width="24.109375" style="2" customWidth="1"/>
    <col min="9733" max="9733" width="30.77734375" style="2" customWidth="1"/>
    <col min="9734" max="9738" width="3.6640625" style="2" customWidth="1"/>
    <col min="9739" max="9739" width="5.6640625" style="2" customWidth="1"/>
    <col min="9740" max="9740" width="3.6640625" style="2" customWidth="1"/>
    <col min="9741" max="9982" width="9" style="2"/>
    <col min="9983" max="9983" width="3" style="2" customWidth="1"/>
    <col min="9984" max="9984" width="2.77734375" style="2" customWidth="1"/>
    <col min="9985" max="9985" width="14.6640625" style="2" customWidth="1"/>
    <col min="9986" max="9986" width="28" style="2" customWidth="1"/>
    <col min="9987" max="9987" width="31.109375" style="2" customWidth="1"/>
    <col min="9988" max="9988" width="24.109375" style="2" customWidth="1"/>
    <col min="9989" max="9989" width="30.77734375" style="2" customWidth="1"/>
    <col min="9990" max="9994" width="3.6640625" style="2" customWidth="1"/>
    <col min="9995" max="9995" width="5.6640625" style="2" customWidth="1"/>
    <col min="9996" max="9996" width="3.6640625" style="2" customWidth="1"/>
    <col min="9997" max="10238" width="9" style="2"/>
    <col min="10239" max="10239" width="3" style="2" customWidth="1"/>
    <col min="10240" max="10240" width="2.77734375" style="2" customWidth="1"/>
    <col min="10241" max="10241" width="14.6640625" style="2" customWidth="1"/>
    <col min="10242" max="10242" width="28" style="2" customWidth="1"/>
    <col min="10243" max="10243" width="31.109375" style="2" customWidth="1"/>
    <col min="10244" max="10244" width="24.109375" style="2" customWidth="1"/>
    <col min="10245" max="10245" width="30.77734375" style="2" customWidth="1"/>
    <col min="10246" max="10250" width="3.6640625" style="2" customWidth="1"/>
    <col min="10251" max="10251" width="5.6640625" style="2" customWidth="1"/>
    <col min="10252" max="10252" width="3.6640625" style="2" customWidth="1"/>
    <col min="10253" max="10494" width="9" style="2"/>
    <col min="10495" max="10495" width="3" style="2" customWidth="1"/>
    <col min="10496" max="10496" width="2.77734375" style="2" customWidth="1"/>
    <col min="10497" max="10497" width="14.6640625" style="2" customWidth="1"/>
    <col min="10498" max="10498" width="28" style="2" customWidth="1"/>
    <col min="10499" max="10499" width="31.109375" style="2" customWidth="1"/>
    <col min="10500" max="10500" width="24.109375" style="2" customWidth="1"/>
    <col min="10501" max="10501" width="30.77734375" style="2" customWidth="1"/>
    <col min="10502" max="10506" width="3.6640625" style="2" customWidth="1"/>
    <col min="10507" max="10507" width="5.6640625" style="2" customWidth="1"/>
    <col min="10508" max="10508" width="3.6640625" style="2" customWidth="1"/>
    <col min="10509" max="10750" width="9" style="2"/>
    <col min="10751" max="10751" width="3" style="2" customWidth="1"/>
    <col min="10752" max="10752" width="2.77734375" style="2" customWidth="1"/>
    <col min="10753" max="10753" width="14.6640625" style="2" customWidth="1"/>
    <col min="10754" max="10754" width="28" style="2" customWidth="1"/>
    <col min="10755" max="10755" width="31.109375" style="2" customWidth="1"/>
    <col min="10756" max="10756" width="24.109375" style="2" customWidth="1"/>
    <col min="10757" max="10757" width="30.77734375" style="2" customWidth="1"/>
    <col min="10758" max="10762" width="3.6640625" style="2" customWidth="1"/>
    <col min="10763" max="10763" width="5.6640625" style="2" customWidth="1"/>
    <col min="10764" max="10764" width="3.6640625" style="2" customWidth="1"/>
    <col min="10765" max="11006" width="9" style="2"/>
    <col min="11007" max="11007" width="3" style="2" customWidth="1"/>
    <col min="11008" max="11008" width="2.77734375" style="2" customWidth="1"/>
    <col min="11009" max="11009" width="14.6640625" style="2" customWidth="1"/>
    <col min="11010" max="11010" width="28" style="2" customWidth="1"/>
    <col min="11011" max="11011" width="31.109375" style="2" customWidth="1"/>
    <col min="11012" max="11012" width="24.109375" style="2" customWidth="1"/>
    <col min="11013" max="11013" width="30.77734375" style="2" customWidth="1"/>
    <col min="11014" max="11018" width="3.6640625" style="2" customWidth="1"/>
    <col min="11019" max="11019" width="5.6640625" style="2" customWidth="1"/>
    <col min="11020" max="11020" width="3.6640625" style="2" customWidth="1"/>
    <col min="11021" max="11262" width="9" style="2"/>
    <col min="11263" max="11263" width="3" style="2" customWidth="1"/>
    <col min="11264" max="11264" width="2.77734375" style="2" customWidth="1"/>
    <col min="11265" max="11265" width="14.6640625" style="2" customWidth="1"/>
    <col min="11266" max="11266" width="28" style="2" customWidth="1"/>
    <col min="11267" max="11267" width="31.109375" style="2" customWidth="1"/>
    <col min="11268" max="11268" width="24.109375" style="2" customWidth="1"/>
    <col min="11269" max="11269" width="30.77734375" style="2" customWidth="1"/>
    <col min="11270" max="11274" width="3.6640625" style="2" customWidth="1"/>
    <col min="11275" max="11275" width="5.6640625" style="2" customWidth="1"/>
    <col min="11276" max="11276" width="3.6640625" style="2" customWidth="1"/>
    <col min="11277" max="11518" width="9" style="2"/>
    <col min="11519" max="11519" width="3" style="2" customWidth="1"/>
    <col min="11520" max="11520" width="2.77734375" style="2" customWidth="1"/>
    <col min="11521" max="11521" width="14.6640625" style="2" customWidth="1"/>
    <col min="11522" max="11522" width="28" style="2" customWidth="1"/>
    <col min="11523" max="11523" width="31.109375" style="2" customWidth="1"/>
    <col min="11524" max="11524" width="24.109375" style="2" customWidth="1"/>
    <col min="11525" max="11525" width="30.77734375" style="2" customWidth="1"/>
    <col min="11526" max="11530" width="3.6640625" style="2" customWidth="1"/>
    <col min="11531" max="11531" width="5.6640625" style="2" customWidth="1"/>
    <col min="11532" max="11532" width="3.6640625" style="2" customWidth="1"/>
    <col min="11533" max="11774" width="9" style="2"/>
    <col min="11775" max="11775" width="3" style="2" customWidth="1"/>
    <col min="11776" max="11776" width="2.77734375" style="2" customWidth="1"/>
    <col min="11777" max="11777" width="14.6640625" style="2" customWidth="1"/>
    <col min="11778" max="11778" width="28" style="2" customWidth="1"/>
    <col min="11779" max="11779" width="31.109375" style="2" customWidth="1"/>
    <col min="11780" max="11780" width="24.109375" style="2" customWidth="1"/>
    <col min="11781" max="11781" width="30.77734375" style="2" customWidth="1"/>
    <col min="11782" max="11786" width="3.6640625" style="2" customWidth="1"/>
    <col min="11787" max="11787" width="5.6640625" style="2" customWidth="1"/>
    <col min="11788" max="11788" width="3.6640625" style="2" customWidth="1"/>
    <col min="11789" max="12030" width="9" style="2"/>
    <col min="12031" max="12031" width="3" style="2" customWidth="1"/>
    <col min="12032" max="12032" width="2.77734375" style="2" customWidth="1"/>
    <col min="12033" max="12033" width="14.6640625" style="2" customWidth="1"/>
    <col min="12034" max="12034" width="28" style="2" customWidth="1"/>
    <col min="12035" max="12035" width="31.109375" style="2" customWidth="1"/>
    <col min="12036" max="12036" width="24.109375" style="2" customWidth="1"/>
    <col min="12037" max="12037" width="30.77734375" style="2" customWidth="1"/>
    <col min="12038" max="12042" width="3.6640625" style="2" customWidth="1"/>
    <col min="12043" max="12043" width="5.6640625" style="2" customWidth="1"/>
    <col min="12044" max="12044" width="3.6640625" style="2" customWidth="1"/>
    <col min="12045" max="12286" width="9" style="2"/>
    <col min="12287" max="12287" width="3" style="2" customWidth="1"/>
    <col min="12288" max="12288" width="2.77734375" style="2" customWidth="1"/>
    <col min="12289" max="12289" width="14.6640625" style="2" customWidth="1"/>
    <col min="12290" max="12290" width="28" style="2" customWidth="1"/>
    <col min="12291" max="12291" width="31.109375" style="2" customWidth="1"/>
    <col min="12292" max="12292" width="24.109375" style="2" customWidth="1"/>
    <col min="12293" max="12293" width="30.77734375" style="2" customWidth="1"/>
    <col min="12294" max="12298" width="3.6640625" style="2" customWidth="1"/>
    <col min="12299" max="12299" width="5.6640625" style="2" customWidth="1"/>
    <col min="12300" max="12300" width="3.6640625" style="2" customWidth="1"/>
    <col min="12301" max="12542" width="9" style="2"/>
    <col min="12543" max="12543" width="3" style="2" customWidth="1"/>
    <col min="12544" max="12544" width="2.77734375" style="2" customWidth="1"/>
    <col min="12545" max="12545" width="14.6640625" style="2" customWidth="1"/>
    <col min="12546" max="12546" width="28" style="2" customWidth="1"/>
    <col min="12547" max="12547" width="31.109375" style="2" customWidth="1"/>
    <col min="12548" max="12548" width="24.109375" style="2" customWidth="1"/>
    <col min="12549" max="12549" width="30.77734375" style="2" customWidth="1"/>
    <col min="12550" max="12554" width="3.6640625" style="2" customWidth="1"/>
    <col min="12555" max="12555" width="5.6640625" style="2" customWidth="1"/>
    <col min="12556" max="12556" width="3.6640625" style="2" customWidth="1"/>
    <col min="12557" max="12798" width="9" style="2"/>
    <col min="12799" max="12799" width="3" style="2" customWidth="1"/>
    <col min="12800" max="12800" width="2.77734375" style="2" customWidth="1"/>
    <col min="12801" max="12801" width="14.6640625" style="2" customWidth="1"/>
    <col min="12802" max="12802" width="28" style="2" customWidth="1"/>
    <col min="12803" max="12803" width="31.109375" style="2" customWidth="1"/>
    <col min="12804" max="12804" width="24.109375" style="2" customWidth="1"/>
    <col min="12805" max="12805" width="30.77734375" style="2" customWidth="1"/>
    <col min="12806" max="12810" width="3.6640625" style="2" customWidth="1"/>
    <col min="12811" max="12811" width="5.6640625" style="2" customWidth="1"/>
    <col min="12812" max="12812" width="3.6640625" style="2" customWidth="1"/>
    <col min="12813" max="13054" width="9" style="2"/>
    <col min="13055" max="13055" width="3" style="2" customWidth="1"/>
    <col min="13056" max="13056" width="2.77734375" style="2" customWidth="1"/>
    <col min="13057" max="13057" width="14.6640625" style="2" customWidth="1"/>
    <col min="13058" max="13058" width="28" style="2" customWidth="1"/>
    <col min="13059" max="13059" width="31.109375" style="2" customWidth="1"/>
    <col min="13060" max="13060" width="24.109375" style="2" customWidth="1"/>
    <col min="13061" max="13061" width="30.77734375" style="2" customWidth="1"/>
    <col min="13062" max="13066" width="3.6640625" style="2" customWidth="1"/>
    <col min="13067" max="13067" width="5.6640625" style="2" customWidth="1"/>
    <col min="13068" max="13068" width="3.6640625" style="2" customWidth="1"/>
    <col min="13069" max="13310" width="9" style="2"/>
    <col min="13311" max="13311" width="3" style="2" customWidth="1"/>
    <col min="13312" max="13312" width="2.77734375" style="2" customWidth="1"/>
    <col min="13313" max="13313" width="14.6640625" style="2" customWidth="1"/>
    <col min="13314" max="13314" width="28" style="2" customWidth="1"/>
    <col min="13315" max="13315" width="31.109375" style="2" customWidth="1"/>
    <col min="13316" max="13316" width="24.109375" style="2" customWidth="1"/>
    <col min="13317" max="13317" width="30.77734375" style="2" customWidth="1"/>
    <col min="13318" max="13322" width="3.6640625" style="2" customWidth="1"/>
    <col min="13323" max="13323" width="5.6640625" style="2" customWidth="1"/>
    <col min="13324" max="13324" width="3.6640625" style="2" customWidth="1"/>
    <col min="13325" max="13566" width="9" style="2"/>
    <col min="13567" max="13567" width="3" style="2" customWidth="1"/>
    <col min="13568" max="13568" width="2.77734375" style="2" customWidth="1"/>
    <col min="13569" max="13569" width="14.6640625" style="2" customWidth="1"/>
    <col min="13570" max="13570" width="28" style="2" customWidth="1"/>
    <col min="13571" max="13571" width="31.109375" style="2" customWidth="1"/>
    <col min="13572" max="13572" width="24.109375" style="2" customWidth="1"/>
    <col min="13573" max="13573" width="30.77734375" style="2" customWidth="1"/>
    <col min="13574" max="13578" width="3.6640625" style="2" customWidth="1"/>
    <col min="13579" max="13579" width="5.6640625" style="2" customWidth="1"/>
    <col min="13580" max="13580" width="3.6640625" style="2" customWidth="1"/>
    <col min="13581" max="13822" width="9" style="2"/>
    <col min="13823" max="13823" width="3" style="2" customWidth="1"/>
    <col min="13824" max="13824" width="2.77734375" style="2" customWidth="1"/>
    <col min="13825" max="13825" width="14.6640625" style="2" customWidth="1"/>
    <col min="13826" max="13826" width="28" style="2" customWidth="1"/>
    <col min="13827" max="13827" width="31.109375" style="2" customWidth="1"/>
    <col min="13828" max="13828" width="24.109375" style="2" customWidth="1"/>
    <col min="13829" max="13829" width="30.77734375" style="2" customWidth="1"/>
    <col min="13830" max="13834" width="3.6640625" style="2" customWidth="1"/>
    <col min="13835" max="13835" width="5.6640625" style="2" customWidth="1"/>
    <col min="13836" max="13836" width="3.6640625" style="2" customWidth="1"/>
    <col min="13837" max="14078" width="9" style="2"/>
    <col min="14079" max="14079" width="3" style="2" customWidth="1"/>
    <col min="14080" max="14080" width="2.77734375" style="2" customWidth="1"/>
    <col min="14081" max="14081" width="14.6640625" style="2" customWidth="1"/>
    <col min="14082" max="14082" width="28" style="2" customWidth="1"/>
    <col min="14083" max="14083" width="31.109375" style="2" customWidth="1"/>
    <col min="14084" max="14084" width="24.109375" style="2" customWidth="1"/>
    <col min="14085" max="14085" width="30.77734375" style="2" customWidth="1"/>
    <col min="14086" max="14090" width="3.6640625" style="2" customWidth="1"/>
    <col min="14091" max="14091" width="5.6640625" style="2" customWidth="1"/>
    <col min="14092" max="14092" width="3.6640625" style="2" customWidth="1"/>
    <col min="14093" max="14334" width="9" style="2"/>
    <col min="14335" max="14335" width="3" style="2" customWidth="1"/>
    <col min="14336" max="14336" width="2.77734375" style="2" customWidth="1"/>
    <col min="14337" max="14337" width="14.6640625" style="2" customWidth="1"/>
    <col min="14338" max="14338" width="28" style="2" customWidth="1"/>
    <col min="14339" max="14339" width="31.109375" style="2" customWidth="1"/>
    <col min="14340" max="14340" width="24.109375" style="2" customWidth="1"/>
    <col min="14341" max="14341" width="30.77734375" style="2" customWidth="1"/>
    <col min="14342" max="14346" width="3.6640625" style="2" customWidth="1"/>
    <col min="14347" max="14347" width="5.6640625" style="2" customWidth="1"/>
    <col min="14348" max="14348" width="3.6640625" style="2" customWidth="1"/>
    <col min="14349" max="14590" width="9" style="2"/>
    <col min="14591" max="14591" width="3" style="2" customWidth="1"/>
    <col min="14592" max="14592" width="2.77734375" style="2" customWidth="1"/>
    <col min="14593" max="14593" width="14.6640625" style="2" customWidth="1"/>
    <col min="14594" max="14594" width="28" style="2" customWidth="1"/>
    <col min="14595" max="14595" width="31.109375" style="2" customWidth="1"/>
    <col min="14596" max="14596" width="24.109375" style="2" customWidth="1"/>
    <col min="14597" max="14597" width="30.77734375" style="2" customWidth="1"/>
    <col min="14598" max="14602" width="3.6640625" style="2" customWidth="1"/>
    <col min="14603" max="14603" width="5.6640625" style="2" customWidth="1"/>
    <col min="14604" max="14604" width="3.6640625" style="2" customWidth="1"/>
    <col min="14605" max="14846" width="9" style="2"/>
    <col min="14847" max="14847" width="3" style="2" customWidth="1"/>
    <col min="14848" max="14848" width="2.77734375" style="2" customWidth="1"/>
    <col min="14849" max="14849" width="14.6640625" style="2" customWidth="1"/>
    <col min="14850" max="14850" width="28" style="2" customWidth="1"/>
    <col min="14851" max="14851" width="31.109375" style="2" customWidth="1"/>
    <col min="14852" max="14852" width="24.109375" style="2" customWidth="1"/>
    <col min="14853" max="14853" width="30.77734375" style="2" customWidth="1"/>
    <col min="14854" max="14858" width="3.6640625" style="2" customWidth="1"/>
    <col min="14859" max="14859" width="5.6640625" style="2" customWidth="1"/>
    <col min="14860" max="14860" width="3.6640625" style="2" customWidth="1"/>
    <col min="14861" max="15102" width="9" style="2"/>
    <col min="15103" max="15103" width="3" style="2" customWidth="1"/>
    <col min="15104" max="15104" width="2.77734375" style="2" customWidth="1"/>
    <col min="15105" max="15105" width="14.6640625" style="2" customWidth="1"/>
    <col min="15106" max="15106" width="28" style="2" customWidth="1"/>
    <col min="15107" max="15107" width="31.109375" style="2" customWidth="1"/>
    <col min="15108" max="15108" width="24.109375" style="2" customWidth="1"/>
    <col min="15109" max="15109" width="30.77734375" style="2" customWidth="1"/>
    <col min="15110" max="15114" width="3.6640625" style="2" customWidth="1"/>
    <col min="15115" max="15115" width="5.6640625" style="2" customWidth="1"/>
    <col min="15116" max="15116" width="3.6640625" style="2" customWidth="1"/>
    <col min="15117" max="15358" width="9" style="2"/>
    <col min="15359" max="15359" width="3" style="2" customWidth="1"/>
    <col min="15360" max="15360" width="2.77734375" style="2" customWidth="1"/>
    <col min="15361" max="15361" width="14.6640625" style="2" customWidth="1"/>
    <col min="15362" max="15362" width="28" style="2" customWidth="1"/>
    <col min="15363" max="15363" width="31.109375" style="2" customWidth="1"/>
    <col min="15364" max="15364" width="24.109375" style="2" customWidth="1"/>
    <col min="15365" max="15365" width="30.77734375" style="2" customWidth="1"/>
    <col min="15366" max="15370" width="3.6640625" style="2" customWidth="1"/>
    <col min="15371" max="15371" width="5.6640625" style="2" customWidth="1"/>
    <col min="15372" max="15372" width="3.6640625" style="2" customWidth="1"/>
    <col min="15373" max="15614" width="9" style="2"/>
    <col min="15615" max="15615" width="3" style="2" customWidth="1"/>
    <col min="15616" max="15616" width="2.77734375" style="2" customWidth="1"/>
    <col min="15617" max="15617" width="14.6640625" style="2" customWidth="1"/>
    <col min="15618" max="15618" width="28" style="2" customWidth="1"/>
    <col min="15619" max="15619" width="31.109375" style="2" customWidth="1"/>
    <col min="15620" max="15620" width="24.109375" style="2" customWidth="1"/>
    <col min="15621" max="15621" width="30.77734375" style="2" customWidth="1"/>
    <col min="15622" max="15626" width="3.6640625" style="2" customWidth="1"/>
    <col min="15627" max="15627" width="5.6640625" style="2" customWidth="1"/>
    <col min="15628" max="15628" width="3.6640625" style="2" customWidth="1"/>
    <col min="15629" max="15870" width="9" style="2"/>
    <col min="15871" max="15871" width="3" style="2" customWidth="1"/>
    <col min="15872" max="15872" width="2.77734375" style="2" customWidth="1"/>
    <col min="15873" max="15873" width="14.6640625" style="2" customWidth="1"/>
    <col min="15874" max="15874" width="28" style="2" customWidth="1"/>
    <col min="15875" max="15875" width="31.109375" style="2" customWidth="1"/>
    <col min="15876" max="15876" width="24.109375" style="2" customWidth="1"/>
    <col min="15877" max="15877" width="30.77734375" style="2" customWidth="1"/>
    <col min="15878" max="15882" width="3.6640625" style="2" customWidth="1"/>
    <col min="15883" max="15883" width="5.6640625" style="2" customWidth="1"/>
    <col min="15884" max="15884" width="3.6640625" style="2" customWidth="1"/>
    <col min="15885" max="16126" width="9" style="2"/>
    <col min="16127" max="16127" width="3" style="2" customWidth="1"/>
    <col min="16128" max="16128" width="2.77734375" style="2" customWidth="1"/>
    <col min="16129" max="16129" width="14.6640625" style="2" customWidth="1"/>
    <col min="16130" max="16130" width="28" style="2" customWidth="1"/>
    <col min="16131" max="16131" width="31.109375" style="2" customWidth="1"/>
    <col min="16132" max="16132" width="24.109375" style="2" customWidth="1"/>
    <col min="16133" max="16133" width="30.77734375" style="2" customWidth="1"/>
    <col min="16134" max="16138" width="3.6640625" style="2" customWidth="1"/>
    <col min="16139" max="16139" width="5.6640625" style="2" customWidth="1"/>
    <col min="16140" max="16140" width="3.6640625" style="2" customWidth="1"/>
    <col min="16141" max="16384" width="9" style="2"/>
  </cols>
  <sheetData>
    <row r="1" spans="1:15" ht="9" customHeight="1">
      <c r="A1" s="157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5" ht="9" customHeight="1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1:15" ht="11.25" customHeight="1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1:15" ht="11.25" customHeight="1" thickBot="1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1:15" ht="15.75" customHeight="1">
      <c r="A5" s="160" t="s">
        <v>0</v>
      </c>
      <c r="B5" s="163" t="s">
        <v>1</v>
      </c>
      <c r="C5" s="166" t="s">
        <v>2</v>
      </c>
      <c r="D5" s="169" t="s">
        <v>3</v>
      </c>
      <c r="E5" s="169" t="s">
        <v>4</v>
      </c>
      <c r="F5" s="169" t="s">
        <v>5</v>
      </c>
      <c r="G5" s="169" t="s">
        <v>6</v>
      </c>
      <c r="H5" s="172" t="s">
        <v>186</v>
      </c>
      <c r="I5" s="172" t="s">
        <v>187</v>
      </c>
      <c r="J5" s="172" t="s">
        <v>9</v>
      </c>
      <c r="K5" s="172" t="s">
        <v>188</v>
      </c>
      <c r="L5" s="172" t="s">
        <v>11</v>
      </c>
      <c r="M5" s="151" t="s">
        <v>12</v>
      </c>
      <c r="N5" s="154" t="s">
        <v>13</v>
      </c>
    </row>
    <row r="6" spans="1:15" ht="13.5" customHeight="1">
      <c r="A6" s="161"/>
      <c r="B6" s="164"/>
      <c r="C6" s="167"/>
      <c r="D6" s="170"/>
      <c r="E6" s="170"/>
      <c r="F6" s="170"/>
      <c r="G6" s="170"/>
      <c r="H6" s="173"/>
      <c r="I6" s="173"/>
      <c r="J6" s="173"/>
      <c r="K6" s="173"/>
      <c r="L6" s="173"/>
      <c r="M6" s="152"/>
      <c r="N6" s="155"/>
    </row>
    <row r="7" spans="1:15" ht="18" customHeight="1" thickBot="1">
      <c r="A7" s="162"/>
      <c r="B7" s="165"/>
      <c r="C7" s="168"/>
      <c r="D7" s="171"/>
      <c r="E7" s="171"/>
      <c r="F7" s="171"/>
      <c r="G7" s="171"/>
      <c r="H7" s="174"/>
      <c r="I7" s="174"/>
      <c r="J7" s="174"/>
      <c r="K7" s="174"/>
      <c r="L7" s="174"/>
      <c r="M7" s="153"/>
      <c r="N7" s="156"/>
    </row>
    <row r="8" spans="1:15" s="69" customFormat="1" ht="30" customHeight="1">
      <c r="A8" s="123">
        <v>1</v>
      </c>
      <c r="B8" s="5" t="s">
        <v>18</v>
      </c>
      <c r="C8" s="103" t="s">
        <v>34</v>
      </c>
      <c r="D8" s="132" t="s">
        <v>231</v>
      </c>
      <c r="E8" s="104" t="s">
        <v>196</v>
      </c>
      <c r="F8" s="104" t="s">
        <v>100</v>
      </c>
      <c r="G8" s="104" t="s">
        <v>35</v>
      </c>
      <c r="H8" s="70">
        <v>4.2</v>
      </c>
      <c r="I8" s="71">
        <v>2</v>
      </c>
      <c r="J8" s="71">
        <v>1.3</v>
      </c>
      <c r="K8" s="71">
        <v>2.8</v>
      </c>
      <c r="L8" s="72">
        <v>1</v>
      </c>
      <c r="M8" s="82">
        <v>251</v>
      </c>
      <c r="N8" s="83">
        <f t="shared" ref="N8" si="0">H8*70+I8*75+J8*25+K8*45+L8*60</f>
        <v>662.5</v>
      </c>
      <c r="O8" s="75"/>
    </row>
    <row r="9" spans="1:15" s="69" customFormat="1" ht="30" customHeight="1">
      <c r="A9" s="123">
        <v>2</v>
      </c>
      <c r="B9" s="5" t="s">
        <v>14</v>
      </c>
      <c r="C9" s="103" t="s">
        <v>237</v>
      </c>
      <c r="D9" s="104" t="s">
        <v>36</v>
      </c>
      <c r="E9" s="131" t="s">
        <v>232</v>
      </c>
      <c r="F9" s="105" t="s">
        <v>98</v>
      </c>
      <c r="G9" s="106" t="s">
        <v>219</v>
      </c>
      <c r="H9" s="70">
        <v>5</v>
      </c>
      <c r="I9" s="71">
        <v>2</v>
      </c>
      <c r="J9" s="71">
        <v>1</v>
      </c>
      <c r="K9" s="71">
        <v>3</v>
      </c>
      <c r="L9" s="71">
        <v>1</v>
      </c>
      <c r="M9" s="73">
        <v>318</v>
      </c>
      <c r="N9" s="74">
        <f t="shared" ref="N9" si="1">H9*70+I9*75+J9*25+K9*45+L9*60</f>
        <v>720</v>
      </c>
      <c r="O9" s="68"/>
    </row>
    <row r="10" spans="1:15" s="69" customFormat="1" ht="30" customHeight="1" thickBot="1">
      <c r="A10" s="124">
        <v>3</v>
      </c>
      <c r="B10" s="4" t="s">
        <v>15</v>
      </c>
      <c r="C10" s="107" t="s">
        <v>37</v>
      </c>
      <c r="D10" s="108" t="s">
        <v>185</v>
      </c>
      <c r="E10" s="107" t="s">
        <v>217</v>
      </c>
      <c r="F10" s="108" t="s">
        <v>100</v>
      </c>
      <c r="G10" s="108" t="s">
        <v>218</v>
      </c>
      <c r="H10" s="76">
        <v>5</v>
      </c>
      <c r="I10" s="77">
        <v>2</v>
      </c>
      <c r="J10" s="77">
        <v>2.8</v>
      </c>
      <c r="K10" s="78">
        <v>3</v>
      </c>
      <c r="L10" s="129">
        <v>1</v>
      </c>
      <c r="M10" s="80">
        <v>375</v>
      </c>
      <c r="N10" s="81">
        <f t="shared" ref="N10:N15" si="2">H10*70+I10*75+J10*25+K10*45+L10*60</f>
        <v>765</v>
      </c>
      <c r="O10" s="68"/>
    </row>
    <row r="11" spans="1:15" s="69" customFormat="1" ht="30" customHeight="1" thickTop="1">
      <c r="A11" s="125">
        <v>6</v>
      </c>
      <c r="B11" s="7" t="s">
        <v>16</v>
      </c>
      <c r="C11" s="99" t="s">
        <v>38</v>
      </c>
      <c r="D11" s="133" t="s">
        <v>39</v>
      </c>
      <c r="E11" s="101" t="s">
        <v>213</v>
      </c>
      <c r="F11" s="100" t="s">
        <v>98</v>
      </c>
      <c r="G11" s="102" t="s">
        <v>245</v>
      </c>
      <c r="H11" s="72">
        <v>4.8</v>
      </c>
      <c r="I11" s="72">
        <v>2</v>
      </c>
      <c r="J11" s="72">
        <v>1.3</v>
      </c>
      <c r="K11" s="72">
        <v>2.8</v>
      </c>
      <c r="L11" s="72">
        <v>1</v>
      </c>
      <c r="M11" s="82">
        <v>264</v>
      </c>
      <c r="N11" s="83">
        <f t="shared" si="2"/>
        <v>704.5</v>
      </c>
      <c r="O11" s="68"/>
    </row>
    <row r="12" spans="1:15" s="69" customFormat="1" ht="30" customHeight="1">
      <c r="A12" s="123">
        <v>7</v>
      </c>
      <c r="B12" s="5" t="s">
        <v>97</v>
      </c>
      <c r="C12" s="184" t="s">
        <v>247</v>
      </c>
      <c r="D12" s="185"/>
      <c r="E12" s="185"/>
      <c r="F12" s="185"/>
      <c r="G12" s="186"/>
      <c r="H12" s="84">
        <v>5</v>
      </c>
      <c r="I12" s="72">
        <v>2</v>
      </c>
      <c r="J12" s="72">
        <v>1</v>
      </c>
      <c r="K12" s="72">
        <v>2</v>
      </c>
      <c r="L12" s="72">
        <v>1</v>
      </c>
      <c r="M12" s="82">
        <v>233</v>
      </c>
      <c r="N12" s="83">
        <f t="shared" si="2"/>
        <v>675</v>
      </c>
      <c r="O12" s="68"/>
    </row>
    <row r="13" spans="1:15" s="69" customFormat="1" ht="30" customHeight="1">
      <c r="A13" s="123">
        <v>8</v>
      </c>
      <c r="B13" s="5" t="s">
        <v>18</v>
      </c>
      <c r="C13" s="105" t="s">
        <v>251</v>
      </c>
      <c r="D13" s="104" t="s">
        <v>116</v>
      </c>
      <c r="E13" s="104" t="s">
        <v>198</v>
      </c>
      <c r="F13" s="104" t="s">
        <v>100</v>
      </c>
      <c r="G13" s="106" t="s">
        <v>45</v>
      </c>
      <c r="H13" s="70">
        <v>4</v>
      </c>
      <c r="I13" s="71">
        <v>2</v>
      </c>
      <c r="J13" s="71">
        <v>1.6</v>
      </c>
      <c r="K13" s="71">
        <v>2.5</v>
      </c>
      <c r="L13" s="72">
        <v>1</v>
      </c>
      <c r="M13" s="82">
        <v>299</v>
      </c>
      <c r="N13" s="83">
        <f t="shared" si="2"/>
        <v>642.5</v>
      </c>
      <c r="O13" s="68"/>
    </row>
    <row r="14" spans="1:15" s="69" customFormat="1" ht="30" customHeight="1" thickBot="1">
      <c r="A14" s="123">
        <v>9</v>
      </c>
      <c r="B14" s="5" t="s">
        <v>14</v>
      </c>
      <c r="C14" s="178" t="s">
        <v>197</v>
      </c>
      <c r="D14" s="179"/>
      <c r="E14" s="179"/>
      <c r="F14" s="179"/>
      <c r="G14" s="180"/>
      <c r="H14" s="71">
        <v>5</v>
      </c>
      <c r="I14" s="71">
        <v>2</v>
      </c>
      <c r="J14" s="71">
        <v>1</v>
      </c>
      <c r="K14" s="97">
        <v>3</v>
      </c>
      <c r="L14" s="71">
        <v>1</v>
      </c>
      <c r="M14" s="98">
        <v>127</v>
      </c>
      <c r="N14" s="74">
        <f t="shared" si="2"/>
        <v>720</v>
      </c>
      <c r="O14" s="68"/>
    </row>
    <row r="15" spans="1:15" s="69" customFormat="1" ht="30" customHeight="1" thickBot="1">
      <c r="A15" s="126">
        <v>10</v>
      </c>
      <c r="B15" s="6" t="s">
        <v>15</v>
      </c>
      <c r="C15" s="105" t="s">
        <v>106</v>
      </c>
      <c r="D15" s="105" t="s">
        <v>46</v>
      </c>
      <c r="E15" s="105" t="s">
        <v>102</v>
      </c>
      <c r="F15" s="105" t="s">
        <v>100</v>
      </c>
      <c r="G15" s="137" t="s">
        <v>114</v>
      </c>
      <c r="H15" s="84">
        <v>4.3</v>
      </c>
      <c r="I15" s="72">
        <v>2</v>
      </c>
      <c r="J15" s="72">
        <v>1.5</v>
      </c>
      <c r="K15" s="88">
        <v>2.2999999999999998</v>
      </c>
      <c r="L15" s="79"/>
      <c r="M15" s="89">
        <v>403</v>
      </c>
      <c r="N15" s="83">
        <f t="shared" si="2"/>
        <v>592</v>
      </c>
      <c r="O15" s="75"/>
    </row>
    <row r="16" spans="1:15" s="69" customFormat="1" ht="30" customHeight="1" thickTop="1">
      <c r="A16" s="127">
        <v>13</v>
      </c>
      <c r="B16" s="66" t="s">
        <v>16</v>
      </c>
      <c r="C16" s="181" t="s">
        <v>259</v>
      </c>
      <c r="D16" s="182"/>
      <c r="E16" s="182"/>
      <c r="F16" s="182"/>
      <c r="G16" s="183"/>
      <c r="H16" s="85">
        <v>5</v>
      </c>
      <c r="I16" s="85">
        <v>2</v>
      </c>
      <c r="J16" s="85">
        <v>1.1000000000000001</v>
      </c>
      <c r="K16" s="85">
        <v>3</v>
      </c>
      <c r="L16" s="72">
        <v>1</v>
      </c>
      <c r="M16" s="86">
        <v>298</v>
      </c>
      <c r="N16" s="92">
        <f t="shared" ref="N16:N26" si="3">H16*70+I16*75+J16*25+K16*45+L16*60</f>
        <v>722.5</v>
      </c>
      <c r="O16" s="68"/>
    </row>
    <row r="17" spans="1:15" s="69" customFormat="1" ht="30" customHeight="1">
      <c r="A17" s="123">
        <v>14</v>
      </c>
      <c r="B17" s="5" t="s">
        <v>17</v>
      </c>
      <c r="C17" s="103" t="s">
        <v>42</v>
      </c>
      <c r="D17" s="104" t="s">
        <v>47</v>
      </c>
      <c r="E17" s="104" t="s">
        <v>195</v>
      </c>
      <c r="F17" s="104" t="s">
        <v>98</v>
      </c>
      <c r="G17" s="104" t="s">
        <v>103</v>
      </c>
      <c r="H17" s="84">
        <v>5</v>
      </c>
      <c r="I17" s="72">
        <v>2</v>
      </c>
      <c r="J17" s="72">
        <v>1</v>
      </c>
      <c r="K17" s="72">
        <v>2</v>
      </c>
      <c r="L17" s="72">
        <v>1</v>
      </c>
      <c r="M17" s="82">
        <v>243</v>
      </c>
      <c r="N17" s="83">
        <f>H17*70+I17*75+J17*25+K17*45+L17*60</f>
        <v>675</v>
      </c>
      <c r="O17" s="68"/>
    </row>
    <row r="18" spans="1:15" s="69" customFormat="1" ht="30" customHeight="1" thickBot="1">
      <c r="A18" s="123">
        <v>15</v>
      </c>
      <c r="B18" s="5" t="s">
        <v>18</v>
      </c>
      <c r="C18" s="103" t="s">
        <v>48</v>
      </c>
      <c r="D18" s="132" t="s">
        <v>269</v>
      </c>
      <c r="E18" s="104" t="s">
        <v>206</v>
      </c>
      <c r="F18" s="104" t="s">
        <v>100</v>
      </c>
      <c r="G18" s="104" t="s">
        <v>104</v>
      </c>
      <c r="H18" s="70">
        <v>4.2</v>
      </c>
      <c r="I18" s="71">
        <v>2</v>
      </c>
      <c r="J18" s="71">
        <v>1.3</v>
      </c>
      <c r="K18" s="71">
        <v>2.8</v>
      </c>
      <c r="L18" s="87">
        <v>1</v>
      </c>
      <c r="M18" s="82">
        <v>207</v>
      </c>
      <c r="N18" s="83">
        <f t="shared" si="3"/>
        <v>662.5</v>
      </c>
      <c r="O18" s="75"/>
    </row>
    <row r="19" spans="1:15" s="69" customFormat="1" ht="30" customHeight="1" thickBot="1">
      <c r="A19" s="123">
        <v>16</v>
      </c>
      <c r="B19" s="5" t="s">
        <v>14</v>
      </c>
      <c r="C19" s="109" t="s">
        <v>215</v>
      </c>
      <c r="D19" s="105" t="s">
        <v>105</v>
      </c>
      <c r="E19" s="105" t="s">
        <v>214</v>
      </c>
      <c r="F19" s="104" t="s">
        <v>98</v>
      </c>
      <c r="G19" s="136" t="s">
        <v>205</v>
      </c>
      <c r="H19" s="70">
        <v>5</v>
      </c>
      <c r="I19" s="71">
        <v>2</v>
      </c>
      <c r="J19" s="71">
        <v>1.1000000000000001</v>
      </c>
      <c r="K19" s="97">
        <v>3</v>
      </c>
      <c r="L19" s="79"/>
      <c r="M19" s="98">
        <v>411</v>
      </c>
      <c r="N19" s="74">
        <f t="shared" si="3"/>
        <v>662.5</v>
      </c>
      <c r="O19" s="68"/>
    </row>
    <row r="20" spans="1:15" s="69" customFormat="1" ht="30" customHeight="1" thickBot="1">
      <c r="A20" s="124">
        <v>17</v>
      </c>
      <c r="B20" s="3" t="s">
        <v>15</v>
      </c>
      <c r="C20" s="139" t="s">
        <v>223</v>
      </c>
      <c r="D20" s="108" t="s">
        <v>50</v>
      </c>
      <c r="E20" s="107" t="s">
        <v>204</v>
      </c>
      <c r="F20" s="108" t="s">
        <v>100</v>
      </c>
      <c r="G20" s="108" t="s">
        <v>220</v>
      </c>
      <c r="H20" s="77">
        <v>4.5999999999999996</v>
      </c>
      <c r="I20" s="77">
        <v>2</v>
      </c>
      <c r="J20" s="77">
        <v>1</v>
      </c>
      <c r="K20" s="78">
        <v>3</v>
      </c>
      <c r="L20" s="130">
        <v>1</v>
      </c>
      <c r="M20" s="80">
        <v>295</v>
      </c>
      <c r="N20" s="81">
        <f t="shared" si="3"/>
        <v>692</v>
      </c>
      <c r="O20" s="75"/>
    </row>
    <row r="21" spans="1:15" s="69" customFormat="1" ht="30" customHeight="1" thickTop="1" thickBot="1">
      <c r="A21" s="125">
        <v>20</v>
      </c>
      <c r="B21" s="7" t="s">
        <v>16</v>
      </c>
      <c r="C21" s="102" t="s">
        <v>77</v>
      </c>
      <c r="D21" s="133" t="s">
        <v>108</v>
      </c>
      <c r="E21" s="102" t="s">
        <v>192</v>
      </c>
      <c r="F21" s="100" t="s">
        <v>98</v>
      </c>
      <c r="G21" s="100" t="s">
        <v>145</v>
      </c>
      <c r="H21" s="72">
        <v>5</v>
      </c>
      <c r="I21" s="72">
        <v>2</v>
      </c>
      <c r="J21" s="72">
        <v>1.4</v>
      </c>
      <c r="K21" s="88">
        <v>3</v>
      </c>
      <c r="L21" s="87">
        <v>1</v>
      </c>
      <c r="M21" s="89">
        <v>371</v>
      </c>
      <c r="N21" s="83">
        <f t="shared" si="3"/>
        <v>730</v>
      </c>
      <c r="O21" s="68"/>
    </row>
    <row r="22" spans="1:15" s="69" customFormat="1" ht="30" customHeight="1" thickBot="1">
      <c r="A22" s="123">
        <v>21</v>
      </c>
      <c r="B22" s="5" t="s">
        <v>17</v>
      </c>
      <c r="C22" s="103" t="s">
        <v>42</v>
      </c>
      <c r="D22" s="104" t="s">
        <v>202</v>
      </c>
      <c r="E22" s="131" t="s">
        <v>281</v>
      </c>
      <c r="F22" s="104" t="s">
        <v>98</v>
      </c>
      <c r="G22" s="138" t="s">
        <v>190</v>
      </c>
      <c r="H22" s="84">
        <v>4.2</v>
      </c>
      <c r="I22" s="72">
        <v>2</v>
      </c>
      <c r="J22" s="72">
        <v>1</v>
      </c>
      <c r="K22" s="88">
        <v>3</v>
      </c>
      <c r="L22" s="79"/>
      <c r="M22" s="89">
        <v>268</v>
      </c>
      <c r="N22" s="83">
        <f t="shared" si="3"/>
        <v>604</v>
      </c>
      <c r="O22" s="68"/>
    </row>
    <row r="23" spans="1:15" s="69" customFormat="1" ht="30" customHeight="1">
      <c r="A23" s="123">
        <v>22</v>
      </c>
      <c r="B23" s="5" t="s">
        <v>18</v>
      </c>
      <c r="C23" s="109" t="s">
        <v>147</v>
      </c>
      <c r="D23" s="105" t="s">
        <v>212</v>
      </c>
      <c r="E23" s="104" t="s">
        <v>191</v>
      </c>
      <c r="F23" s="104" t="s">
        <v>100</v>
      </c>
      <c r="G23" s="104" t="s">
        <v>289</v>
      </c>
      <c r="H23" s="70">
        <v>4.5</v>
      </c>
      <c r="I23" s="71">
        <v>2</v>
      </c>
      <c r="J23" s="71">
        <v>1</v>
      </c>
      <c r="K23" s="71">
        <v>2.4</v>
      </c>
      <c r="L23" s="72">
        <v>1</v>
      </c>
      <c r="M23" s="73">
        <v>216</v>
      </c>
      <c r="N23" s="74">
        <f t="shared" si="3"/>
        <v>658</v>
      </c>
      <c r="O23" s="75"/>
    </row>
    <row r="24" spans="1:15" s="69" customFormat="1" ht="30" customHeight="1">
      <c r="A24" s="123">
        <v>23</v>
      </c>
      <c r="B24" s="5" t="s">
        <v>14</v>
      </c>
      <c r="C24" s="109" t="s">
        <v>109</v>
      </c>
      <c r="D24" s="105" t="s">
        <v>189</v>
      </c>
      <c r="E24" s="104" t="s">
        <v>203</v>
      </c>
      <c r="F24" s="104" t="s">
        <v>98</v>
      </c>
      <c r="G24" s="104" t="s">
        <v>292</v>
      </c>
      <c r="H24" s="70">
        <v>5</v>
      </c>
      <c r="I24" s="71">
        <v>2</v>
      </c>
      <c r="J24" s="71">
        <v>1</v>
      </c>
      <c r="K24" s="71">
        <v>3</v>
      </c>
      <c r="L24" s="71">
        <v>1</v>
      </c>
      <c r="M24" s="73">
        <v>275</v>
      </c>
      <c r="N24" s="74">
        <f t="shared" si="3"/>
        <v>720</v>
      </c>
      <c r="O24" s="68"/>
    </row>
    <row r="25" spans="1:15" s="69" customFormat="1" ht="30" customHeight="1" thickBot="1">
      <c r="A25" s="124">
        <v>24</v>
      </c>
      <c r="B25" s="3" t="s">
        <v>15</v>
      </c>
      <c r="C25" s="178" t="s">
        <v>216</v>
      </c>
      <c r="D25" s="179"/>
      <c r="E25" s="179"/>
      <c r="F25" s="179"/>
      <c r="G25" s="180"/>
      <c r="H25" s="84">
        <v>4.2</v>
      </c>
      <c r="I25" s="72">
        <v>2</v>
      </c>
      <c r="J25" s="72">
        <v>1</v>
      </c>
      <c r="K25" s="88">
        <v>3</v>
      </c>
      <c r="L25" s="72">
        <v>1</v>
      </c>
      <c r="M25" s="89">
        <v>434</v>
      </c>
      <c r="N25" s="83">
        <f t="shared" si="3"/>
        <v>664</v>
      </c>
      <c r="O25" s="68"/>
    </row>
    <row r="26" spans="1:15" s="69" customFormat="1" ht="30" customHeight="1" thickTop="1" thickBot="1">
      <c r="A26" s="125">
        <v>27</v>
      </c>
      <c r="B26" s="7" t="s">
        <v>16</v>
      </c>
      <c r="C26" s="102" t="s">
        <v>42</v>
      </c>
      <c r="D26" s="100" t="s">
        <v>221</v>
      </c>
      <c r="E26" s="102" t="s">
        <v>53</v>
      </c>
      <c r="F26" s="100" t="s">
        <v>98</v>
      </c>
      <c r="G26" s="135" t="s">
        <v>301</v>
      </c>
      <c r="H26" s="85">
        <v>4.5</v>
      </c>
      <c r="I26" s="85">
        <v>2.1</v>
      </c>
      <c r="J26" s="85">
        <v>1</v>
      </c>
      <c r="K26" s="90">
        <v>3</v>
      </c>
      <c r="L26" s="79"/>
      <c r="M26" s="91">
        <v>251</v>
      </c>
      <c r="N26" s="92">
        <f t="shared" si="3"/>
        <v>632.5</v>
      </c>
      <c r="O26" s="68"/>
    </row>
    <row r="27" spans="1:15" s="69" customFormat="1" ht="30" customHeight="1">
      <c r="A27" s="125">
        <v>28</v>
      </c>
      <c r="B27" s="7" t="s">
        <v>17</v>
      </c>
      <c r="C27" s="178" t="s">
        <v>193</v>
      </c>
      <c r="D27" s="179"/>
      <c r="E27" s="179"/>
      <c r="F27" s="179"/>
      <c r="G27" s="180"/>
      <c r="H27" s="71">
        <v>4.5999999999999996</v>
      </c>
      <c r="I27" s="71">
        <v>2</v>
      </c>
      <c r="J27" s="71">
        <v>1</v>
      </c>
      <c r="K27" s="71">
        <v>3</v>
      </c>
      <c r="L27" s="117">
        <v>1</v>
      </c>
      <c r="M27" s="73">
        <v>183</v>
      </c>
      <c r="N27" s="74">
        <f t="shared" ref="N27" si="4">H27*70+I27*75+J27*25+K27*45+L27*60</f>
        <v>692</v>
      </c>
      <c r="O27" s="68"/>
    </row>
    <row r="28" spans="1:15" s="69" customFormat="1" ht="30" customHeight="1">
      <c r="A28" s="125">
        <v>29</v>
      </c>
      <c r="B28" s="7" t="s">
        <v>94</v>
      </c>
      <c r="C28" s="114" t="s">
        <v>222</v>
      </c>
      <c r="D28" s="134" t="s">
        <v>201</v>
      </c>
      <c r="E28" s="115" t="s">
        <v>200</v>
      </c>
      <c r="F28" s="105" t="s">
        <v>100</v>
      </c>
      <c r="G28" s="109" t="s">
        <v>224</v>
      </c>
      <c r="H28" s="72">
        <v>5</v>
      </c>
      <c r="I28" s="72">
        <v>2</v>
      </c>
      <c r="J28" s="72">
        <v>1.1000000000000001</v>
      </c>
      <c r="K28" s="72">
        <v>3</v>
      </c>
      <c r="L28" s="72">
        <v>1</v>
      </c>
      <c r="M28" s="116">
        <v>282</v>
      </c>
      <c r="N28" s="83">
        <f t="shared" ref="N28" si="5">H28*70+I28*75+J28*25+K28*45+L28*60</f>
        <v>722.5</v>
      </c>
      <c r="O28" s="68"/>
    </row>
    <row r="29" spans="1:15" s="69" customFormat="1" ht="30" customHeight="1" thickBot="1">
      <c r="A29" s="140">
        <v>30</v>
      </c>
      <c r="B29" s="141" t="s">
        <v>184</v>
      </c>
      <c r="C29" s="142" t="s">
        <v>34</v>
      </c>
      <c r="D29" s="143" t="s">
        <v>194</v>
      </c>
      <c r="E29" s="143" t="s">
        <v>199</v>
      </c>
      <c r="F29" s="143" t="s">
        <v>98</v>
      </c>
      <c r="G29" s="144" t="s">
        <v>128</v>
      </c>
      <c r="H29" s="145">
        <v>4.3</v>
      </c>
      <c r="I29" s="146">
        <v>2</v>
      </c>
      <c r="J29" s="146">
        <v>1</v>
      </c>
      <c r="K29" s="146">
        <v>2.2999999999999998</v>
      </c>
      <c r="L29" s="146">
        <v>1</v>
      </c>
      <c r="M29" s="147">
        <v>306</v>
      </c>
      <c r="N29" s="148">
        <f t="shared" ref="N29" si="6">H29*70+I29*75+J29*25+K29*45+L29*60</f>
        <v>639.5</v>
      </c>
      <c r="O29" s="68"/>
    </row>
    <row r="30" spans="1:15" ht="13.5" customHeight="1">
      <c r="A30" s="175" t="s">
        <v>19</v>
      </c>
      <c r="B30" s="176"/>
      <c r="C30" s="176"/>
      <c r="D30" s="176"/>
      <c r="E30" s="176"/>
      <c r="F30" s="177"/>
      <c r="G30" s="8" t="s">
        <v>27</v>
      </c>
      <c r="H30" s="9">
        <v>4.5</v>
      </c>
      <c r="I30" s="9">
        <v>2</v>
      </c>
      <c r="J30" s="9">
        <v>1.5</v>
      </c>
      <c r="K30" s="9">
        <v>2</v>
      </c>
      <c r="L30" s="10">
        <v>1</v>
      </c>
      <c r="M30" s="11">
        <v>0</v>
      </c>
      <c r="N30" s="12">
        <v>650</v>
      </c>
    </row>
    <row r="31" spans="1:15" ht="13.5" customHeight="1" thickBot="1">
      <c r="A31" s="202" t="s">
        <v>20</v>
      </c>
      <c r="B31" s="203"/>
      <c r="C31" s="203"/>
      <c r="D31" s="203"/>
      <c r="E31" s="203"/>
      <c r="F31" s="204"/>
      <c r="G31" s="13" t="s">
        <v>28</v>
      </c>
      <c r="H31" s="14">
        <v>5</v>
      </c>
      <c r="I31" s="14">
        <v>2</v>
      </c>
      <c r="J31" s="14">
        <v>2</v>
      </c>
      <c r="K31" s="14">
        <v>2.5</v>
      </c>
      <c r="L31" s="14">
        <v>1</v>
      </c>
      <c r="M31" s="15">
        <v>0</v>
      </c>
      <c r="N31" s="16">
        <v>750</v>
      </c>
    </row>
    <row r="32" spans="1:15" s="17" customFormat="1" ht="19.5" customHeight="1">
      <c r="A32" s="205" t="s">
        <v>21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7"/>
      <c r="O32" s="1"/>
    </row>
    <row r="33" spans="1:15" s="17" customFormat="1" ht="19.5" customHeight="1">
      <c r="A33" s="208" t="s">
        <v>22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18"/>
      <c r="N33" s="128"/>
    </row>
    <row r="34" spans="1:15" s="17" customFormat="1" ht="19.5" customHeight="1">
      <c r="A34" s="208" t="s">
        <v>111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10"/>
      <c r="O34" s="1"/>
    </row>
    <row r="35" spans="1:15" s="17" customFormat="1" ht="24.75" customHeight="1">
      <c r="A35" s="211" t="s">
        <v>225</v>
      </c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3"/>
      <c r="O35" s="1"/>
    </row>
    <row r="36" spans="1:15" s="17" customFormat="1" ht="16.2">
      <c r="A36" s="199" t="s">
        <v>210</v>
      </c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1"/>
      <c r="O36" s="1"/>
    </row>
    <row r="37" spans="1:15" s="17" customFormat="1" ht="16.2">
      <c r="A37" s="199" t="s">
        <v>96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1"/>
      <c r="O37" s="1"/>
    </row>
    <row r="38" spans="1:15" s="17" customFormat="1" ht="16.2">
      <c r="A38" s="199" t="s">
        <v>209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1"/>
      <c r="O38" s="1"/>
    </row>
    <row r="39" spans="1:15" s="17" customFormat="1" ht="16.2">
      <c r="A39" s="193" t="s">
        <v>23</v>
      </c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5"/>
      <c r="O39" s="1"/>
    </row>
    <row r="40" spans="1:15" s="17" customFormat="1" ht="16.2">
      <c r="A40" s="193" t="s">
        <v>112</v>
      </c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5"/>
      <c r="O40" s="1"/>
    </row>
    <row r="41" spans="1:15" s="19" customFormat="1" ht="19.5" customHeight="1">
      <c r="A41" s="196" t="s">
        <v>211</v>
      </c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8"/>
      <c r="O41" s="1"/>
    </row>
    <row r="42" spans="1:15" s="19" customFormat="1" ht="19.5" customHeight="1">
      <c r="A42" s="196" t="s">
        <v>92</v>
      </c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8"/>
      <c r="O42" s="1"/>
    </row>
    <row r="43" spans="1:15" s="19" customFormat="1" ht="19.5" customHeight="1">
      <c r="A43" s="196" t="s">
        <v>93</v>
      </c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8"/>
      <c r="O43" s="1"/>
    </row>
    <row r="44" spans="1:15" s="19" customFormat="1" ht="27" customHeight="1">
      <c r="A44" s="196" t="s">
        <v>208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8"/>
      <c r="O44" s="1"/>
    </row>
    <row r="45" spans="1:15" ht="21" customHeight="1">
      <c r="A45" s="196" t="s">
        <v>207</v>
      </c>
      <c r="B45" s="197"/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8"/>
    </row>
    <row r="46" spans="1:15" ht="37.5" customHeight="1" thickBot="1">
      <c r="A46" s="187"/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9"/>
    </row>
    <row r="47" spans="1:15" ht="76.5" customHeight="1">
      <c r="A47" s="20"/>
      <c r="B47" s="21"/>
      <c r="C47" s="22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3"/>
    </row>
    <row r="48" spans="1:15" ht="76.5" customHeight="1">
      <c r="A48" s="20"/>
      <c r="B48" s="21"/>
      <c r="C48" s="22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3"/>
    </row>
    <row r="49" spans="1:16" ht="13.5" customHeight="1">
      <c r="A49" s="20"/>
      <c r="B49" s="21"/>
      <c r="C49" s="22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3"/>
    </row>
    <row r="50" spans="1:16" s="1" customFormat="1" ht="13.5" customHeight="1">
      <c r="A50" s="24"/>
      <c r="B50" s="2"/>
      <c r="C50" s="25"/>
      <c r="D50" s="26"/>
      <c r="E50" s="2"/>
      <c r="F50" s="2"/>
      <c r="G50" s="2"/>
      <c r="H50" s="27"/>
      <c r="I50" s="27"/>
      <c r="J50" s="27"/>
      <c r="K50" s="27"/>
      <c r="L50" s="27"/>
      <c r="M50" s="28"/>
      <c r="N50" s="29"/>
      <c r="P50" s="2"/>
    </row>
    <row r="51" spans="1:16" s="1" customFormat="1" ht="55.5" customHeight="1">
      <c r="A51" s="24"/>
      <c r="B51" s="2"/>
      <c r="C51" s="25"/>
      <c r="D51" s="26"/>
      <c r="E51" s="2"/>
      <c r="F51" s="2"/>
      <c r="G51" s="2"/>
      <c r="H51" s="27"/>
      <c r="I51" s="27"/>
      <c r="J51" s="27"/>
      <c r="K51" s="27"/>
      <c r="L51" s="27"/>
      <c r="M51" s="28"/>
      <c r="N51" s="29"/>
      <c r="P51" s="2"/>
    </row>
    <row r="52" spans="1:16" ht="26.4" thickBot="1">
      <c r="A52" s="190"/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2"/>
    </row>
  </sheetData>
  <mergeCells count="39">
    <mergeCell ref="A39:N39"/>
    <mergeCell ref="A36:N36"/>
    <mergeCell ref="A37:N37"/>
    <mergeCell ref="A31:F31"/>
    <mergeCell ref="A32:N32"/>
    <mergeCell ref="A33:L33"/>
    <mergeCell ref="A34:N34"/>
    <mergeCell ref="A35:N35"/>
    <mergeCell ref="A38:N38"/>
    <mergeCell ref="A46:N46"/>
    <mergeCell ref="A52:N52"/>
    <mergeCell ref="A40:N40"/>
    <mergeCell ref="A41:N41"/>
    <mergeCell ref="A42:N42"/>
    <mergeCell ref="A43:N43"/>
    <mergeCell ref="A44:N44"/>
    <mergeCell ref="A45:N45"/>
    <mergeCell ref="A30:F30"/>
    <mergeCell ref="I5:I7"/>
    <mergeCell ref="J5:J7"/>
    <mergeCell ref="K5:K7"/>
    <mergeCell ref="L5:L7"/>
    <mergeCell ref="C14:G14"/>
    <mergeCell ref="C16:G16"/>
    <mergeCell ref="C25:G25"/>
    <mergeCell ref="C27:G27"/>
    <mergeCell ref="C12:G12"/>
    <mergeCell ref="M5:M7"/>
    <mergeCell ref="N5:N7"/>
    <mergeCell ref="A1:N2"/>
    <mergeCell ref="A3:N4"/>
    <mergeCell ref="A5:A7"/>
    <mergeCell ref="B5:B7"/>
    <mergeCell ref="C5:C7"/>
    <mergeCell ref="D5:D7"/>
    <mergeCell ref="E5:E7"/>
    <mergeCell ref="F5:F7"/>
    <mergeCell ref="G5:G7"/>
    <mergeCell ref="H5:H7"/>
  </mergeCells>
  <phoneticPr fontId="3" type="noConversion"/>
  <pageMargins left="0.11811023622047245" right="0.11811023622047245" top="0.15748031496062992" bottom="0.15748031496062992" header="0.11811023622047245" footer="0.11811023622047245"/>
  <pageSetup paperSize="9" scale="62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1"/>
  <sheetViews>
    <sheetView tabSelected="1" view="pageBreakPreview" topLeftCell="A52" zoomScale="115" zoomScaleNormal="100" zoomScaleSheetLayoutView="115" workbookViewId="0">
      <selection activeCell="C108" sqref="C108"/>
    </sheetView>
  </sheetViews>
  <sheetFormatPr defaultColWidth="8.88671875" defaultRowHeight="16.2"/>
  <cols>
    <col min="1" max="1" width="8.88671875" style="30"/>
    <col min="2" max="2" width="18.88671875" style="30" customWidth="1"/>
    <col min="3" max="3" width="89.44140625" style="94" bestFit="1" customWidth="1"/>
    <col min="4" max="4" width="8.88671875" style="30"/>
    <col min="5" max="5" width="5.77734375" style="30" hidden="1" customWidth="1"/>
    <col min="6" max="6" width="0" style="31" hidden="1" customWidth="1"/>
    <col min="7" max="253" width="8.88671875" style="30"/>
    <col min="254" max="254" width="18.88671875" style="30" customWidth="1"/>
    <col min="255" max="255" width="89.44140625" style="30" bestFit="1" customWidth="1"/>
    <col min="256" max="256" width="8.88671875" style="30"/>
    <col min="257" max="258" width="0" style="30" hidden="1" customWidth="1"/>
    <col min="259" max="509" width="8.88671875" style="30"/>
    <col min="510" max="510" width="18.88671875" style="30" customWidth="1"/>
    <col min="511" max="511" width="89.44140625" style="30" bestFit="1" customWidth="1"/>
    <col min="512" max="512" width="8.88671875" style="30"/>
    <col min="513" max="514" width="0" style="30" hidden="1" customWidth="1"/>
    <col min="515" max="765" width="8.88671875" style="30"/>
    <col min="766" max="766" width="18.88671875" style="30" customWidth="1"/>
    <col min="767" max="767" width="89.44140625" style="30" bestFit="1" customWidth="1"/>
    <col min="768" max="768" width="8.88671875" style="30"/>
    <col min="769" max="770" width="0" style="30" hidden="1" customWidth="1"/>
    <col min="771" max="1021" width="8.88671875" style="30"/>
    <col min="1022" max="1022" width="18.88671875" style="30" customWidth="1"/>
    <col min="1023" max="1023" width="89.44140625" style="30" bestFit="1" customWidth="1"/>
    <col min="1024" max="1024" width="8.88671875" style="30"/>
    <col min="1025" max="1026" width="0" style="30" hidden="1" customWidth="1"/>
    <col min="1027" max="1277" width="8.88671875" style="30"/>
    <col min="1278" max="1278" width="18.88671875" style="30" customWidth="1"/>
    <col min="1279" max="1279" width="89.44140625" style="30" bestFit="1" customWidth="1"/>
    <col min="1280" max="1280" width="8.88671875" style="30"/>
    <col min="1281" max="1282" width="0" style="30" hidden="1" customWidth="1"/>
    <col min="1283" max="1533" width="8.88671875" style="30"/>
    <col min="1534" max="1534" width="18.88671875" style="30" customWidth="1"/>
    <col min="1535" max="1535" width="89.44140625" style="30" bestFit="1" customWidth="1"/>
    <col min="1536" max="1536" width="8.88671875" style="30"/>
    <col min="1537" max="1538" width="0" style="30" hidden="1" customWidth="1"/>
    <col min="1539" max="1789" width="8.88671875" style="30"/>
    <col min="1790" max="1790" width="18.88671875" style="30" customWidth="1"/>
    <col min="1791" max="1791" width="89.44140625" style="30" bestFit="1" customWidth="1"/>
    <col min="1792" max="1792" width="8.88671875" style="30"/>
    <col min="1793" max="1794" width="0" style="30" hidden="1" customWidth="1"/>
    <col min="1795" max="2045" width="8.88671875" style="30"/>
    <col min="2046" max="2046" width="18.88671875" style="30" customWidth="1"/>
    <col min="2047" max="2047" width="89.44140625" style="30" bestFit="1" customWidth="1"/>
    <col min="2048" max="2048" width="8.88671875" style="30"/>
    <col min="2049" max="2050" width="0" style="30" hidden="1" customWidth="1"/>
    <col min="2051" max="2301" width="8.88671875" style="30"/>
    <col min="2302" max="2302" width="18.88671875" style="30" customWidth="1"/>
    <col min="2303" max="2303" width="89.44140625" style="30" bestFit="1" customWidth="1"/>
    <col min="2304" max="2304" width="8.88671875" style="30"/>
    <col min="2305" max="2306" width="0" style="30" hidden="1" customWidth="1"/>
    <col min="2307" max="2557" width="8.88671875" style="30"/>
    <col min="2558" max="2558" width="18.88671875" style="30" customWidth="1"/>
    <col min="2559" max="2559" width="89.44140625" style="30" bestFit="1" customWidth="1"/>
    <col min="2560" max="2560" width="8.88671875" style="30"/>
    <col min="2561" max="2562" width="0" style="30" hidden="1" customWidth="1"/>
    <col min="2563" max="2813" width="8.88671875" style="30"/>
    <col min="2814" max="2814" width="18.88671875" style="30" customWidth="1"/>
    <col min="2815" max="2815" width="89.44140625" style="30" bestFit="1" customWidth="1"/>
    <col min="2816" max="2816" width="8.88671875" style="30"/>
    <col min="2817" max="2818" width="0" style="30" hidden="1" customWidth="1"/>
    <col min="2819" max="3069" width="8.88671875" style="30"/>
    <col min="3070" max="3070" width="18.88671875" style="30" customWidth="1"/>
    <col min="3071" max="3071" width="89.44140625" style="30" bestFit="1" customWidth="1"/>
    <col min="3072" max="3072" width="8.88671875" style="30"/>
    <col min="3073" max="3074" width="0" style="30" hidden="1" customWidth="1"/>
    <col min="3075" max="3325" width="8.88671875" style="30"/>
    <col min="3326" max="3326" width="18.88671875" style="30" customWidth="1"/>
    <col min="3327" max="3327" width="89.44140625" style="30" bestFit="1" customWidth="1"/>
    <col min="3328" max="3328" width="8.88671875" style="30"/>
    <col min="3329" max="3330" width="0" style="30" hidden="1" customWidth="1"/>
    <col min="3331" max="3581" width="8.88671875" style="30"/>
    <col min="3582" max="3582" width="18.88671875" style="30" customWidth="1"/>
    <col min="3583" max="3583" width="89.44140625" style="30" bestFit="1" customWidth="1"/>
    <col min="3584" max="3584" width="8.88671875" style="30"/>
    <col min="3585" max="3586" width="0" style="30" hidden="1" customWidth="1"/>
    <col min="3587" max="3837" width="8.88671875" style="30"/>
    <col min="3838" max="3838" width="18.88671875" style="30" customWidth="1"/>
    <col min="3839" max="3839" width="89.44140625" style="30" bestFit="1" customWidth="1"/>
    <col min="3840" max="3840" width="8.88671875" style="30"/>
    <col min="3841" max="3842" width="0" style="30" hidden="1" customWidth="1"/>
    <col min="3843" max="4093" width="8.88671875" style="30"/>
    <col min="4094" max="4094" width="18.88671875" style="30" customWidth="1"/>
    <col min="4095" max="4095" width="89.44140625" style="30" bestFit="1" customWidth="1"/>
    <col min="4096" max="4096" width="8.88671875" style="30"/>
    <col min="4097" max="4098" width="0" style="30" hidden="1" customWidth="1"/>
    <col min="4099" max="4349" width="8.88671875" style="30"/>
    <col min="4350" max="4350" width="18.88671875" style="30" customWidth="1"/>
    <col min="4351" max="4351" width="89.44140625" style="30" bestFit="1" customWidth="1"/>
    <col min="4352" max="4352" width="8.88671875" style="30"/>
    <col min="4353" max="4354" width="0" style="30" hidden="1" customWidth="1"/>
    <col min="4355" max="4605" width="8.88671875" style="30"/>
    <col min="4606" max="4606" width="18.88671875" style="30" customWidth="1"/>
    <col min="4607" max="4607" width="89.44140625" style="30" bestFit="1" customWidth="1"/>
    <col min="4608" max="4608" width="8.88671875" style="30"/>
    <col min="4609" max="4610" width="0" style="30" hidden="1" customWidth="1"/>
    <col min="4611" max="4861" width="8.88671875" style="30"/>
    <col min="4862" max="4862" width="18.88671875" style="30" customWidth="1"/>
    <col min="4863" max="4863" width="89.44140625" style="30" bestFit="1" customWidth="1"/>
    <col min="4864" max="4864" width="8.88671875" style="30"/>
    <col min="4865" max="4866" width="0" style="30" hidden="1" customWidth="1"/>
    <col min="4867" max="5117" width="8.88671875" style="30"/>
    <col min="5118" max="5118" width="18.88671875" style="30" customWidth="1"/>
    <col min="5119" max="5119" width="89.44140625" style="30" bestFit="1" customWidth="1"/>
    <col min="5120" max="5120" width="8.88671875" style="30"/>
    <col min="5121" max="5122" width="0" style="30" hidden="1" customWidth="1"/>
    <col min="5123" max="5373" width="8.88671875" style="30"/>
    <col min="5374" max="5374" width="18.88671875" style="30" customWidth="1"/>
    <col min="5375" max="5375" width="89.44140625" style="30" bestFit="1" customWidth="1"/>
    <col min="5376" max="5376" width="8.88671875" style="30"/>
    <col min="5377" max="5378" width="0" style="30" hidden="1" customWidth="1"/>
    <col min="5379" max="5629" width="8.88671875" style="30"/>
    <col min="5630" max="5630" width="18.88671875" style="30" customWidth="1"/>
    <col min="5631" max="5631" width="89.44140625" style="30" bestFit="1" customWidth="1"/>
    <col min="5632" max="5632" width="8.88671875" style="30"/>
    <col min="5633" max="5634" width="0" style="30" hidden="1" customWidth="1"/>
    <col min="5635" max="5885" width="8.88671875" style="30"/>
    <col min="5886" max="5886" width="18.88671875" style="30" customWidth="1"/>
    <col min="5887" max="5887" width="89.44140625" style="30" bestFit="1" customWidth="1"/>
    <col min="5888" max="5888" width="8.88671875" style="30"/>
    <col min="5889" max="5890" width="0" style="30" hidden="1" customWidth="1"/>
    <col min="5891" max="6141" width="8.88671875" style="30"/>
    <col min="6142" max="6142" width="18.88671875" style="30" customWidth="1"/>
    <col min="6143" max="6143" width="89.44140625" style="30" bestFit="1" customWidth="1"/>
    <col min="6144" max="6144" width="8.88671875" style="30"/>
    <col min="6145" max="6146" width="0" style="30" hidden="1" customWidth="1"/>
    <col min="6147" max="6397" width="8.88671875" style="30"/>
    <col min="6398" max="6398" width="18.88671875" style="30" customWidth="1"/>
    <col min="6399" max="6399" width="89.44140625" style="30" bestFit="1" customWidth="1"/>
    <col min="6400" max="6400" width="8.88671875" style="30"/>
    <col min="6401" max="6402" width="0" style="30" hidden="1" customWidth="1"/>
    <col min="6403" max="6653" width="8.88671875" style="30"/>
    <col min="6654" max="6654" width="18.88671875" style="30" customWidth="1"/>
    <col min="6655" max="6655" width="89.44140625" style="30" bestFit="1" customWidth="1"/>
    <col min="6656" max="6656" width="8.88671875" style="30"/>
    <col min="6657" max="6658" width="0" style="30" hidden="1" customWidth="1"/>
    <col min="6659" max="6909" width="8.88671875" style="30"/>
    <col min="6910" max="6910" width="18.88671875" style="30" customWidth="1"/>
    <col min="6911" max="6911" width="89.44140625" style="30" bestFit="1" customWidth="1"/>
    <col min="6912" max="6912" width="8.88671875" style="30"/>
    <col min="6913" max="6914" width="0" style="30" hidden="1" customWidth="1"/>
    <col min="6915" max="7165" width="8.88671875" style="30"/>
    <col min="7166" max="7166" width="18.88671875" style="30" customWidth="1"/>
    <col min="7167" max="7167" width="89.44140625" style="30" bestFit="1" customWidth="1"/>
    <col min="7168" max="7168" width="8.88671875" style="30"/>
    <col min="7169" max="7170" width="0" style="30" hidden="1" customWidth="1"/>
    <col min="7171" max="7421" width="8.88671875" style="30"/>
    <col min="7422" max="7422" width="18.88671875" style="30" customWidth="1"/>
    <col min="7423" max="7423" width="89.44140625" style="30" bestFit="1" customWidth="1"/>
    <col min="7424" max="7424" width="8.88671875" style="30"/>
    <col min="7425" max="7426" width="0" style="30" hidden="1" customWidth="1"/>
    <col min="7427" max="7677" width="8.88671875" style="30"/>
    <col min="7678" max="7678" width="18.88671875" style="30" customWidth="1"/>
    <col min="7679" max="7679" width="89.44140625" style="30" bestFit="1" customWidth="1"/>
    <col min="7680" max="7680" width="8.88671875" style="30"/>
    <col min="7681" max="7682" width="0" style="30" hidden="1" customWidth="1"/>
    <col min="7683" max="7933" width="8.88671875" style="30"/>
    <col min="7934" max="7934" width="18.88671875" style="30" customWidth="1"/>
    <col min="7935" max="7935" width="89.44140625" style="30" bestFit="1" customWidth="1"/>
    <col min="7936" max="7936" width="8.88671875" style="30"/>
    <col min="7937" max="7938" width="0" style="30" hidden="1" customWidth="1"/>
    <col min="7939" max="8189" width="8.88671875" style="30"/>
    <col min="8190" max="8190" width="18.88671875" style="30" customWidth="1"/>
    <col min="8191" max="8191" width="89.44140625" style="30" bestFit="1" customWidth="1"/>
    <col min="8192" max="8192" width="8.88671875" style="30"/>
    <col min="8193" max="8194" width="0" style="30" hidden="1" customWidth="1"/>
    <col min="8195" max="8445" width="8.88671875" style="30"/>
    <col min="8446" max="8446" width="18.88671875" style="30" customWidth="1"/>
    <col min="8447" max="8447" width="89.44140625" style="30" bestFit="1" customWidth="1"/>
    <col min="8448" max="8448" width="8.88671875" style="30"/>
    <col min="8449" max="8450" width="0" style="30" hidden="1" customWidth="1"/>
    <col min="8451" max="8701" width="8.88671875" style="30"/>
    <col min="8702" max="8702" width="18.88671875" style="30" customWidth="1"/>
    <col min="8703" max="8703" width="89.44140625" style="30" bestFit="1" customWidth="1"/>
    <col min="8704" max="8704" width="8.88671875" style="30"/>
    <col min="8705" max="8706" width="0" style="30" hidden="1" customWidth="1"/>
    <col min="8707" max="8957" width="8.88671875" style="30"/>
    <col min="8958" max="8958" width="18.88671875" style="30" customWidth="1"/>
    <col min="8959" max="8959" width="89.44140625" style="30" bestFit="1" customWidth="1"/>
    <col min="8960" max="8960" width="8.88671875" style="30"/>
    <col min="8961" max="8962" width="0" style="30" hidden="1" customWidth="1"/>
    <col min="8963" max="9213" width="8.88671875" style="30"/>
    <col min="9214" max="9214" width="18.88671875" style="30" customWidth="1"/>
    <col min="9215" max="9215" width="89.44140625" style="30" bestFit="1" customWidth="1"/>
    <col min="9216" max="9216" width="8.88671875" style="30"/>
    <col min="9217" max="9218" width="0" style="30" hidden="1" customWidth="1"/>
    <col min="9219" max="9469" width="8.88671875" style="30"/>
    <col min="9470" max="9470" width="18.88671875" style="30" customWidth="1"/>
    <col min="9471" max="9471" width="89.44140625" style="30" bestFit="1" customWidth="1"/>
    <col min="9472" max="9472" width="8.88671875" style="30"/>
    <col min="9473" max="9474" width="0" style="30" hidden="1" customWidth="1"/>
    <col min="9475" max="9725" width="8.88671875" style="30"/>
    <col min="9726" max="9726" width="18.88671875" style="30" customWidth="1"/>
    <col min="9727" max="9727" width="89.44140625" style="30" bestFit="1" customWidth="1"/>
    <col min="9728" max="9728" width="8.88671875" style="30"/>
    <col min="9729" max="9730" width="0" style="30" hidden="1" customWidth="1"/>
    <col min="9731" max="9981" width="8.88671875" style="30"/>
    <col min="9982" max="9982" width="18.88671875" style="30" customWidth="1"/>
    <col min="9983" max="9983" width="89.44140625" style="30" bestFit="1" customWidth="1"/>
    <col min="9984" max="9984" width="8.88671875" style="30"/>
    <col min="9985" max="9986" width="0" style="30" hidden="1" customWidth="1"/>
    <col min="9987" max="10237" width="8.88671875" style="30"/>
    <col min="10238" max="10238" width="18.88671875" style="30" customWidth="1"/>
    <col min="10239" max="10239" width="89.44140625" style="30" bestFit="1" customWidth="1"/>
    <col min="10240" max="10240" width="8.88671875" style="30"/>
    <col min="10241" max="10242" width="0" style="30" hidden="1" customWidth="1"/>
    <col min="10243" max="10493" width="8.88671875" style="30"/>
    <col min="10494" max="10494" width="18.88671875" style="30" customWidth="1"/>
    <col min="10495" max="10495" width="89.44140625" style="30" bestFit="1" customWidth="1"/>
    <col min="10496" max="10496" width="8.88671875" style="30"/>
    <col min="10497" max="10498" width="0" style="30" hidden="1" customWidth="1"/>
    <col min="10499" max="10749" width="8.88671875" style="30"/>
    <col min="10750" max="10750" width="18.88671875" style="30" customWidth="1"/>
    <col min="10751" max="10751" width="89.44140625" style="30" bestFit="1" customWidth="1"/>
    <col min="10752" max="10752" width="8.88671875" style="30"/>
    <col min="10753" max="10754" width="0" style="30" hidden="1" customWidth="1"/>
    <col min="10755" max="11005" width="8.88671875" style="30"/>
    <col min="11006" max="11006" width="18.88671875" style="30" customWidth="1"/>
    <col min="11007" max="11007" width="89.44140625" style="30" bestFit="1" customWidth="1"/>
    <col min="11008" max="11008" width="8.88671875" style="30"/>
    <col min="11009" max="11010" width="0" style="30" hidden="1" customWidth="1"/>
    <col min="11011" max="11261" width="8.88671875" style="30"/>
    <col min="11262" max="11262" width="18.88671875" style="30" customWidth="1"/>
    <col min="11263" max="11263" width="89.44140625" style="30" bestFit="1" customWidth="1"/>
    <col min="11264" max="11264" width="8.88671875" style="30"/>
    <col min="11265" max="11266" width="0" style="30" hidden="1" customWidth="1"/>
    <col min="11267" max="11517" width="8.88671875" style="30"/>
    <col min="11518" max="11518" width="18.88671875" style="30" customWidth="1"/>
    <col min="11519" max="11519" width="89.44140625" style="30" bestFit="1" customWidth="1"/>
    <col min="11520" max="11520" width="8.88671875" style="30"/>
    <col min="11521" max="11522" width="0" style="30" hidden="1" customWidth="1"/>
    <col min="11523" max="11773" width="8.88671875" style="30"/>
    <col min="11774" max="11774" width="18.88671875" style="30" customWidth="1"/>
    <col min="11775" max="11775" width="89.44140625" style="30" bestFit="1" customWidth="1"/>
    <col min="11776" max="11776" width="8.88671875" style="30"/>
    <col min="11777" max="11778" width="0" style="30" hidden="1" customWidth="1"/>
    <col min="11779" max="12029" width="8.88671875" style="30"/>
    <col min="12030" max="12030" width="18.88671875" style="30" customWidth="1"/>
    <col min="12031" max="12031" width="89.44140625" style="30" bestFit="1" customWidth="1"/>
    <col min="12032" max="12032" width="8.88671875" style="30"/>
    <col min="12033" max="12034" width="0" style="30" hidden="1" customWidth="1"/>
    <col min="12035" max="12285" width="8.88671875" style="30"/>
    <col min="12286" max="12286" width="18.88671875" style="30" customWidth="1"/>
    <col min="12287" max="12287" width="89.44140625" style="30" bestFit="1" customWidth="1"/>
    <col min="12288" max="12288" width="8.88671875" style="30"/>
    <col min="12289" max="12290" width="0" style="30" hidden="1" customWidth="1"/>
    <col min="12291" max="12541" width="8.88671875" style="30"/>
    <col min="12542" max="12542" width="18.88671875" style="30" customWidth="1"/>
    <col min="12543" max="12543" width="89.44140625" style="30" bestFit="1" customWidth="1"/>
    <col min="12544" max="12544" width="8.88671875" style="30"/>
    <col min="12545" max="12546" width="0" style="30" hidden="1" customWidth="1"/>
    <col min="12547" max="12797" width="8.88671875" style="30"/>
    <col min="12798" max="12798" width="18.88671875" style="30" customWidth="1"/>
    <col min="12799" max="12799" width="89.44140625" style="30" bestFit="1" customWidth="1"/>
    <col min="12800" max="12800" width="8.88671875" style="30"/>
    <col min="12801" max="12802" width="0" style="30" hidden="1" customWidth="1"/>
    <col min="12803" max="13053" width="8.88671875" style="30"/>
    <col min="13054" max="13054" width="18.88671875" style="30" customWidth="1"/>
    <col min="13055" max="13055" width="89.44140625" style="30" bestFit="1" customWidth="1"/>
    <col min="13056" max="13056" width="8.88671875" style="30"/>
    <col min="13057" max="13058" width="0" style="30" hidden="1" customWidth="1"/>
    <col min="13059" max="13309" width="8.88671875" style="30"/>
    <col min="13310" max="13310" width="18.88671875" style="30" customWidth="1"/>
    <col min="13311" max="13311" width="89.44140625" style="30" bestFit="1" customWidth="1"/>
    <col min="13312" max="13312" width="8.88671875" style="30"/>
    <col min="13313" max="13314" width="0" style="30" hidden="1" customWidth="1"/>
    <col min="13315" max="13565" width="8.88671875" style="30"/>
    <col min="13566" max="13566" width="18.88671875" style="30" customWidth="1"/>
    <col min="13567" max="13567" width="89.44140625" style="30" bestFit="1" customWidth="1"/>
    <col min="13568" max="13568" width="8.88671875" style="30"/>
    <col min="13569" max="13570" width="0" style="30" hidden="1" customWidth="1"/>
    <col min="13571" max="13821" width="8.88671875" style="30"/>
    <col min="13822" max="13822" width="18.88671875" style="30" customWidth="1"/>
    <col min="13823" max="13823" width="89.44140625" style="30" bestFit="1" customWidth="1"/>
    <col min="13824" max="13824" width="8.88671875" style="30"/>
    <col min="13825" max="13826" width="0" style="30" hidden="1" customWidth="1"/>
    <col min="13827" max="14077" width="8.88671875" style="30"/>
    <col min="14078" max="14078" width="18.88671875" style="30" customWidth="1"/>
    <col min="14079" max="14079" width="89.44140625" style="30" bestFit="1" customWidth="1"/>
    <col min="14080" max="14080" width="8.88671875" style="30"/>
    <col min="14081" max="14082" width="0" style="30" hidden="1" customWidth="1"/>
    <col min="14083" max="14333" width="8.88671875" style="30"/>
    <col min="14334" max="14334" width="18.88671875" style="30" customWidth="1"/>
    <col min="14335" max="14335" width="89.44140625" style="30" bestFit="1" customWidth="1"/>
    <col min="14336" max="14336" width="8.88671875" style="30"/>
    <col min="14337" max="14338" width="0" style="30" hidden="1" customWidth="1"/>
    <col min="14339" max="14589" width="8.88671875" style="30"/>
    <col min="14590" max="14590" width="18.88671875" style="30" customWidth="1"/>
    <col min="14591" max="14591" width="89.44140625" style="30" bestFit="1" customWidth="1"/>
    <col min="14592" max="14592" width="8.88671875" style="30"/>
    <col min="14593" max="14594" width="0" style="30" hidden="1" customWidth="1"/>
    <col min="14595" max="14845" width="8.88671875" style="30"/>
    <col min="14846" max="14846" width="18.88671875" style="30" customWidth="1"/>
    <col min="14847" max="14847" width="89.44140625" style="30" bestFit="1" customWidth="1"/>
    <col min="14848" max="14848" width="8.88671875" style="30"/>
    <col min="14849" max="14850" width="0" style="30" hidden="1" customWidth="1"/>
    <col min="14851" max="15101" width="8.88671875" style="30"/>
    <col min="15102" max="15102" width="18.88671875" style="30" customWidth="1"/>
    <col min="15103" max="15103" width="89.44140625" style="30" bestFit="1" customWidth="1"/>
    <col min="15104" max="15104" width="8.88671875" style="30"/>
    <col min="15105" max="15106" width="0" style="30" hidden="1" customWidth="1"/>
    <col min="15107" max="15357" width="8.88671875" style="30"/>
    <col min="15358" max="15358" width="18.88671875" style="30" customWidth="1"/>
    <col min="15359" max="15359" width="89.44140625" style="30" bestFit="1" customWidth="1"/>
    <col min="15360" max="15360" width="8.88671875" style="30"/>
    <col min="15361" max="15362" width="0" style="30" hidden="1" customWidth="1"/>
    <col min="15363" max="15613" width="8.88671875" style="30"/>
    <col min="15614" max="15614" width="18.88671875" style="30" customWidth="1"/>
    <col min="15615" max="15615" width="89.44140625" style="30" bestFit="1" customWidth="1"/>
    <col min="15616" max="15616" width="8.88671875" style="30"/>
    <col min="15617" max="15618" width="0" style="30" hidden="1" customWidth="1"/>
    <col min="15619" max="15869" width="8.88671875" style="30"/>
    <col min="15870" max="15870" width="18.88671875" style="30" customWidth="1"/>
    <col min="15871" max="15871" width="89.44140625" style="30" bestFit="1" customWidth="1"/>
    <col min="15872" max="15872" width="8.88671875" style="30"/>
    <col min="15873" max="15874" width="0" style="30" hidden="1" customWidth="1"/>
    <col min="15875" max="16125" width="8.88671875" style="30"/>
    <col min="16126" max="16126" width="18.88671875" style="30" customWidth="1"/>
    <col min="16127" max="16127" width="89.44140625" style="30" bestFit="1" customWidth="1"/>
    <col min="16128" max="16128" width="8.88671875" style="30"/>
    <col min="16129" max="16130" width="0" style="30" hidden="1" customWidth="1"/>
    <col min="16131" max="16384" width="8.88671875" style="30"/>
  </cols>
  <sheetData>
    <row r="1" spans="1:6" ht="39">
      <c r="A1" s="214" t="s">
        <v>226</v>
      </c>
      <c r="B1" s="214"/>
      <c r="C1" s="214"/>
      <c r="D1" s="214"/>
    </row>
    <row r="2" spans="1:6" ht="16.8" thickBot="1">
      <c r="A2" s="32" t="s">
        <v>0</v>
      </c>
      <c r="B2" s="32" t="s">
        <v>24</v>
      </c>
      <c r="C2" s="33" t="s">
        <v>25</v>
      </c>
      <c r="D2" s="32" t="s">
        <v>26</v>
      </c>
    </row>
    <row r="3" spans="1:6">
      <c r="A3" s="34">
        <v>45231</v>
      </c>
      <c r="B3" s="35" t="str">
        <f>葷!C8</f>
        <v>糙米飯</v>
      </c>
      <c r="C3" s="36" t="s">
        <v>229</v>
      </c>
      <c r="D3" s="37" t="s">
        <v>56</v>
      </c>
      <c r="E3" s="30">
        <f>(115*0.17)+(10*1.03)+(3*0.27)+(12*0.03)+(8*0.19)</f>
        <v>32.54</v>
      </c>
    </row>
    <row r="4" spans="1:6">
      <c r="A4" s="38">
        <f>A3</f>
        <v>45231</v>
      </c>
      <c r="B4" s="39" t="str">
        <f>葷!D8</f>
        <v>＊沙茶燴魚丁</v>
      </c>
      <c r="C4" s="52" t="s">
        <v>230</v>
      </c>
      <c r="D4" s="41" t="s">
        <v>57</v>
      </c>
      <c r="E4" s="30">
        <f>(130*0.08)</f>
        <v>10.4</v>
      </c>
    </row>
    <row r="5" spans="1:6">
      <c r="A5" s="42"/>
      <c r="B5" s="39" t="str">
        <f>葷!E8</f>
        <v>肉絲高麗菜</v>
      </c>
      <c r="C5" s="43" t="s">
        <v>227</v>
      </c>
      <c r="D5" s="41" t="s">
        <v>64</v>
      </c>
      <c r="E5" s="30">
        <f>(70*0.38)</f>
        <v>26.6</v>
      </c>
    </row>
    <row r="6" spans="1:6">
      <c r="A6" s="44"/>
      <c r="B6" s="45" t="str">
        <f>葷!F8</f>
        <v>時蔬</v>
      </c>
      <c r="C6" s="94" t="s">
        <v>228</v>
      </c>
      <c r="D6" s="47" t="s">
        <v>59</v>
      </c>
    </row>
    <row r="7" spans="1:6" ht="16.8" thickBot="1">
      <c r="A7" s="48"/>
      <c r="B7" s="49" t="str">
        <f>葷!G8</f>
        <v>四神湯</v>
      </c>
      <c r="C7" s="53" t="s">
        <v>73</v>
      </c>
      <c r="D7" s="51" t="s">
        <v>60</v>
      </c>
      <c r="E7" s="30">
        <f>(28*1.4)+(6*0.01)+(2*0.31)</f>
        <v>39.879999999999995</v>
      </c>
      <c r="F7" s="31">
        <f>SUM(E3:E7)+11</f>
        <v>120.41999999999999</v>
      </c>
    </row>
    <row r="8" spans="1:6">
      <c r="A8" s="34">
        <v>45232</v>
      </c>
      <c r="B8" s="35" t="str">
        <f>葷!C9</f>
        <v>雙穀飯</v>
      </c>
      <c r="C8" s="36" t="s">
        <v>236</v>
      </c>
      <c r="D8" s="37" t="s">
        <v>56</v>
      </c>
      <c r="E8" s="30">
        <f>80*0.06</f>
        <v>4.8</v>
      </c>
    </row>
    <row r="9" spans="1:6">
      <c r="A9" s="38">
        <f>A8</f>
        <v>45232</v>
      </c>
      <c r="B9" s="39" t="str">
        <f>葷!D9</f>
        <v>＊番茄滑蛋肉片</v>
      </c>
      <c r="C9" s="43" t="s">
        <v>234</v>
      </c>
      <c r="D9" s="54" t="s">
        <v>57</v>
      </c>
      <c r="E9" s="30">
        <f>(70*0.03)+(18*0.04)+(12*0.19)+(5*0.31)+(5*7.55)+(10*9.12)</f>
        <v>135.6</v>
      </c>
    </row>
    <row r="10" spans="1:6">
      <c r="A10" s="38"/>
      <c r="B10" s="39" t="str">
        <f>葷!E9</f>
        <v>玉米芋香拌火腿</v>
      </c>
      <c r="C10" s="43" t="s">
        <v>233</v>
      </c>
      <c r="D10" s="113" t="s">
        <v>60</v>
      </c>
    </row>
    <row r="11" spans="1:6">
      <c r="A11" s="42"/>
      <c r="B11" s="55" t="str">
        <f>葷!F9</f>
        <v>北農有機青菜</v>
      </c>
      <c r="C11" s="43" t="s">
        <v>113</v>
      </c>
      <c r="D11" s="37" t="s">
        <v>59</v>
      </c>
      <c r="E11" s="30">
        <f>(12*0.87)+(38*0.27)+(20*2.16)+(3*0.5)+(1.5*0.5)</f>
        <v>66.150000000000006</v>
      </c>
    </row>
    <row r="12" spans="1:6" ht="16.8" thickBot="1">
      <c r="A12" s="48"/>
      <c r="B12" s="49" t="str">
        <f>葷!G9</f>
        <v>紫菜珍菇湯</v>
      </c>
      <c r="C12" s="50" t="s">
        <v>235</v>
      </c>
      <c r="D12" s="51" t="s">
        <v>60</v>
      </c>
      <c r="E12" s="30">
        <f>(3*10.73)</f>
        <v>32.19</v>
      </c>
      <c r="F12" s="31">
        <f>SUM(E8:E12)+11</f>
        <v>249.74</v>
      </c>
    </row>
    <row r="13" spans="1:6">
      <c r="A13" s="34">
        <v>45233</v>
      </c>
      <c r="B13" s="35" t="str">
        <f>葷!C10</f>
        <v>燕麥粒飯</v>
      </c>
      <c r="C13" s="57" t="s">
        <v>238</v>
      </c>
      <c r="D13" s="37" t="s">
        <v>56</v>
      </c>
      <c r="E13" s="30">
        <f>(70*0.06)+(5*0.03)+(12*1.79)+(1*1.07)+(5*0.31)+3.16</f>
        <v>31.610000000000003</v>
      </c>
    </row>
    <row r="14" spans="1:6">
      <c r="A14" s="38">
        <f>A13</f>
        <v>45233</v>
      </c>
      <c r="B14" s="39" t="str">
        <f>葷!D10</f>
        <v>茶香滷棒腿X1</v>
      </c>
      <c r="C14" s="58" t="s">
        <v>239</v>
      </c>
      <c r="D14" s="41" t="s">
        <v>63</v>
      </c>
      <c r="E14" s="30">
        <f>(45*4.4)</f>
        <v>198.00000000000003</v>
      </c>
    </row>
    <row r="15" spans="1:6">
      <c r="A15" s="44"/>
      <c r="B15" s="45" t="str">
        <f>葷!E10</f>
        <v>＊胡蘿蔔炒蛋</v>
      </c>
      <c r="C15" s="56" t="s">
        <v>240</v>
      </c>
      <c r="D15" s="47" t="s">
        <v>58</v>
      </c>
      <c r="E15" s="30">
        <v>70</v>
      </c>
    </row>
    <row r="16" spans="1:6">
      <c r="A16" s="42"/>
      <c r="B16" s="55" t="str">
        <f>葷!F10</f>
        <v>時蔬</v>
      </c>
      <c r="C16" s="40" t="s">
        <v>228</v>
      </c>
      <c r="D16" s="41" t="s">
        <v>59</v>
      </c>
      <c r="E16" s="30">
        <f>(78*0.83)+(2*0.03)</f>
        <v>64.8</v>
      </c>
    </row>
    <row r="17" spans="1:9" ht="16.8" thickBot="1">
      <c r="A17" s="48"/>
      <c r="B17" s="49" t="str">
        <f>葷!G10</f>
        <v>＊米苔目鹹湯</v>
      </c>
      <c r="C17" s="53" t="s">
        <v>241</v>
      </c>
      <c r="D17" s="51" t="s">
        <v>60</v>
      </c>
      <c r="E17" s="30">
        <f>(15*2.11)+(12*0.51)+(3*0.27)+(2*0.47)+(0.5*0.5)</f>
        <v>39.769999999999996</v>
      </c>
      <c r="F17" s="31">
        <f>SUM(E13:E17)+11</f>
        <v>415.18</v>
      </c>
    </row>
    <row r="18" spans="1:9">
      <c r="A18" s="34">
        <v>45236</v>
      </c>
      <c r="B18" s="35" t="str">
        <f>葷!C11</f>
        <v>小米黑芝麻飯</v>
      </c>
      <c r="C18" s="36" t="s">
        <v>242</v>
      </c>
      <c r="D18" s="37" t="s">
        <v>56</v>
      </c>
      <c r="E18" s="30">
        <v>6.3</v>
      </c>
    </row>
    <row r="19" spans="1:9">
      <c r="A19" s="38">
        <f>A18</f>
        <v>45236</v>
      </c>
      <c r="B19" s="39" t="str">
        <f>葷!D11</f>
        <v>醋溜魚丁</v>
      </c>
      <c r="C19" s="43" t="s">
        <v>243</v>
      </c>
      <c r="D19" s="41" t="s">
        <v>57</v>
      </c>
      <c r="E19" s="30">
        <f>(68*0.03)+(22*0.19)+(10*0.07)+(1*0.07)</f>
        <v>6.99</v>
      </c>
    </row>
    <row r="20" spans="1:9">
      <c r="A20" s="42"/>
      <c r="B20" s="39" t="str">
        <f>葷!E11</f>
        <v>肉絲炒大白菜</v>
      </c>
      <c r="C20" s="43" t="s">
        <v>244</v>
      </c>
      <c r="D20" s="41" t="s">
        <v>65</v>
      </c>
      <c r="E20" s="30">
        <f>(40*0.49)+(12*0.5)+(8*0.12)+(5*0.27)+(2*0.31)</f>
        <v>28.530000000000005</v>
      </c>
    </row>
    <row r="21" spans="1:9">
      <c r="A21" s="42"/>
      <c r="B21" s="39" t="str">
        <f>葷!F11</f>
        <v>北農有機青菜</v>
      </c>
      <c r="C21" s="43" t="s">
        <v>113</v>
      </c>
      <c r="D21" s="41" t="s">
        <v>59</v>
      </c>
      <c r="E21" s="30">
        <f>(56*1)</f>
        <v>56</v>
      </c>
    </row>
    <row r="22" spans="1:9" ht="16.8" thickBot="1">
      <c r="A22" s="48"/>
      <c r="B22" s="49" t="str">
        <f>葷!G11</f>
        <v>豆薯西芹湯</v>
      </c>
      <c r="C22" s="53" t="s">
        <v>246</v>
      </c>
      <c r="D22" s="51" t="s">
        <v>60</v>
      </c>
      <c r="E22" s="30">
        <f>(28*1.03)+(6*0.47)</f>
        <v>31.66</v>
      </c>
      <c r="F22" s="31">
        <f>SUM(E18:E22)+11</f>
        <v>140.48000000000002</v>
      </c>
    </row>
    <row r="23" spans="1:9">
      <c r="A23" s="34">
        <v>45237</v>
      </c>
      <c r="B23" s="35" t="s">
        <v>249</v>
      </c>
      <c r="C23" s="36" t="s">
        <v>250</v>
      </c>
      <c r="D23" s="37" t="s">
        <v>61</v>
      </c>
      <c r="E23" s="30">
        <f>(80*0.06)+(0.2*17.57)</f>
        <v>8.3140000000000001</v>
      </c>
    </row>
    <row r="24" spans="1:9">
      <c r="A24" s="38">
        <f>A23</f>
        <v>45237</v>
      </c>
      <c r="B24" s="39" t="s">
        <v>118</v>
      </c>
      <c r="C24" s="43" t="s">
        <v>117</v>
      </c>
      <c r="D24" s="54" t="s">
        <v>62</v>
      </c>
      <c r="E24" s="30">
        <f>(55*0.3)+(18*0.01)+(2*1.91)</f>
        <v>20.5</v>
      </c>
    </row>
    <row r="25" spans="1:9" ht="16.8" thickBot="1">
      <c r="A25" s="42"/>
      <c r="B25" s="55" t="s">
        <v>98</v>
      </c>
      <c r="C25" s="43" t="s">
        <v>113</v>
      </c>
      <c r="D25" s="37" t="s">
        <v>59</v>
      </c>
      <c r="E25" s="30">
        <f>(43*0.47)+(3*0.03)</f>
        <v>20.299999999999997</v>
      </c>
      <c r="I25" s="50" t="s">
        <v>123</v>
      </c>
    </row>
    <row r="26" spans="1:9" ht="16.8" thickBot="1">
      <c r="A26" s="119" t="s">
        <v>122</v>
      </c>
      <c r="B26" s="49" t="s">
        <v>138</v>
      </c>
      <c r="C26" s="50" t="s">
        <v>248</v>
      </c>
      <c r="D26" s="51" t="s">
        <v>60</v>
      </c>
      <c r="E26" s="30">
        <f>(70*1.03)</f>
        <v>72.100000000000009</v>
      </c>
    </row>
    <row r="27" spans="1:9">
      <c r="A27" s="34">
        <v>45238</v>
      </c>
      <c r="B27" s="35" t="str">
        <f>葷!C13</f>
        <v>紅藜麥飯</v>
      </c>
      <c r="C27" s="36" t="s">
        <v>252</v>
      </c>
      <c r="D27" s="37" t="s">
        <v>56</v>
      </c>
      <c r="E27" s="30">
        <v>5.2</v>
      </c>
    </row>
    <row r="28" spans="1:9">
      <c r="A28" s="38">
        <f>A27</f>
        <v>45238</v>
      </c>
      <c r="B28" s="39" t="str">
        <f>葷!D13</f>
        <v>栗香芋頭白菜燒肉</v>
      </c>
      <c r="C28" s="43" t="s">
        <v>254</v>
      </c>
      <c r="D28" s="41" t="s">
        <v>67</v>
      </c>
      <c r="E28" s="30">
        <f>(70*0.09)+(15*0.19)+(18*0.14)</f>
        <v>11.670000000000002</v>
      </c>
    </row>
    <row r="29" spans="1:9">
      <c r="A29" s="42"/>
      <c r="B29" s="39" t="str">
        <f>葷!E13</f>
        <v>雪菜毛豆干丁</v>
      </c>
      <c r="C29" s="59" t="s">
        <v>253</v>
      </c>
      <c r="D29" s="41" t="s">
        <v>58</v>
      </c>
      <c r="E29" s="30">
        <f>(80*0.51)+(2*0.03)+(3*0.02)+(15*9.12)</f>
        <v>177.71999999999997</v>
      </c>
    </row>
    <row r="30" spans="1:9">
      <c r="A30" s="44"/>
      <c r="B30" s="45" t="str">
        <f>葷!F13</f>
        <v>時蔬</v>
      </c>
      <c r="C30" s="60" t="s">
        <v>228</v>
      </c>
      <c r="D30" s="47" t="s">
        <v>59</v>
      </c>
      <c r="E30" s="30">
        <f>70*0.39</f>
        <v>27.3</v>
      </c>
    </row>
    <row r="31" spans="1:9" ht="16.8" thickBot="1">
      <c r="A31" s="48"/>
      <c r="B31" s="49" t="str">
        <f>葷!G13</f>
        <v>＊丸片蛋花湯</v>
      </c>
      <c r="C31" s="50" t="s">
        <v>119</v>
      </c>
      <c r="D31" s="51" t="s">
        <v>60</v>
      </c>
      <c r="E31" s="30">
        <f>(12*0.5)+(2*0.31)+(5*0.02)+(2*0.27)+(0.3*1.07)</f>
        <v>7.5809999999999995</v>
      </c>
      <c r="F31" s="31">
        <f>SUM(E27:E31)+110</f>
        <v>339.471</v>
      </c>
    </row>
    <row r="32" spans="1:9">
      <c r="A32" s="34">
        <v>45239</v>
      </c>
      <c r="B32" s="35" t="s">
        <v>256</v>
      </c>
      <c r="C32" s="36" t="s">
        <v>255</v>
      </c>
      <c r="D32" s="37" t="s">
        <v>60</v>
      </c>
      <c r="E32" s="30">
        <f>(70*0.06)+(10*0.95)</f>
        <v>13.7</v>
      </c>
    </row>
    <row r="33" spans="1:6">
      <c r="A33" s="38">
        <f>A32</f>
        <v>45239</v>
      </c>
      <c r="B33" s="55" t="s">
        <v>257</v>
      </c>
      <c r="C33" s="43" t="s">
        <v>131</v>
      </c>
      <c r="D33" s="41" t="s">
        <v>63</v>
      </c>
      <c r="E33" s="30">
        <f>(45*0.12)+(28*1.4)</f>
        <v>44.599999999999994</v>
      </c>
    </row>
    <row r="34" spans="1:6">
      <c r="A34" s="42"/>
      <c r="B34" s="39" t="s">
        <v>98</v>
      </c>
      <c r="C34" s="43" t="s">
        <v>113</v>
      </c>
      <c r="D34" s="41" t="s">
        <v>59</v>
      </c>
      <c r="E34" s="30">
        <f>(50*0.17)+(5*0.27)+(3*0.31)</f>
        <v>10.78</v>
      </c>
    </row>
    <row r="35" spans="1:6" ht="16.8" thickBot="1">
      <c r="A35" s="119" t="s">
        <v>122</v>
      </c>
      <c r="B35" s="61" t="s">
        <v>139</v>
      </c>
      <c r="C35" s="50" t="s">
        <v>258</v>
      </c>
      <c r="D35" s="51" t="s">
        <v>60</v>
      </c>
      <c r="E35" s="30">
        <f>(25*0.27)+(8*0.31)+(0.8*10)</f>
        <v>17.23</v>
      </c>
      <c r="F35" s="31">
        <f>SUM(E32:E35)+11</f>
        <v>97.31</v>
      </c>
    </row>
    <row r="36" spans="1:6">
      <c r="A36" s="34">
        <v>45240</v>
      </c>
      <c r="B36" s="35" t="str">
        <f>葷!C15</f>
        <v>香鬆有機白米飯</v>
      </c>
      <c r="C36" s="36" t="s">
        <v>120</v>
      </c>
      <c r="D36" s="37" t="s">
        <v>56</v>
      </c>
      <c r="E36" s="30">
        <f>(70*0.06)+(10*0.4)</f>
        <v>8.1999999999999993</v>
      </c>
    </row>
    <row r="37" spans="1:6">
      <c r="A37" s="38">
        <f>A36</f>
        <v>45240</v>
      </c>
      <c r="B37" s="55" t="str">
        <f>葷!D15</f>
        <v>＊菜脯干丁炒蛋</v>
      </c>
      <c r="C37" s="43" t="s">
        <v>75</v>
      </c>
      <c r="D37" s="41" t="s">
        <v>58</v>
      </c>
      <c r="E37" s="30">
        <f>(70*0.09)+(12*0.38)+(8*0.31)+(1*1.07)+3.16</f>
        <v>17.57</v>
      </c>
    </row>
    <row r="38" spans="1:6">
      <c r="A38" s="42"/>
      <c r="B38" s="39" t="str">
        <f>葷!E15</f>
        <v>關東煮(蘿蔔.油豆腐.海帶)</v>
      </c>
      <c r="C38" s="43" t="s">
        <v>76</v>
      </c>
      <c r="D38" s="41" t="s">
        <v>60</v>
      </c>
      <c r="E38" s="30">
        <f>(50*0.06)+(15*0.79)+(2*0.51)+(3*0.47)+(2*0.31)+(2*0.05)</f>
        <v>18.000000000000004</v>
      </c>
    </row>
    <row r="39" spans="1:6">
      <c r="A39" s="120" t="s">
        <v>121</v>
      </c>
      <c r="B39" s="45" t="str">
        <f>葷!F15</f>
        <v>時蔬</v>
      </c>
      <c r="C39" s="56" t="s">
        <v>228</v>
      </c>
      <c r="D39" s="47" t="s">
        <v>59</v>
      </c>
    </row>
    <row r="40" spans="1:6" ht="16.8" thickBot="1">
      <c r="A40" s="118" t="s">
        <v>115</v>
      </c>
      <c r="B40" s="61" t="str">
        <f>葷!G15</f>
        <v>(熱)桂圓銀耳甜湯</v>
      </c>
      <c r="C40" s="50" t="s">
        <v>72</v>
      </c>
      <c r="D40" s="51" t="s">
        <v>60</v>
      </c>
      <c r="E40" s="30">
        <f>(32*1.4)</f>
        <v>44.8</v>
      </c>
      <c r="F40" s="31">
        <f>SUM(E36:E40)+11</f>
        <v>99.57</v>
      </c>
    </row>
    <row r="41" spans="1:6">
      <c r="A41" s="34">
        <v>45243</v>
      </c>
      <c r="B41" s="35" t="s">
        <v>260</v>
      </c>
      <c r="C41" s="36" t="s">
        <v>261</v>
      </c>
      <c r="D41" s="37" t="s">
        <v>61</v>
      </c>
      <c r="E41" s="30">
        <v>4.7</v>
      </c>
    </row>
    <row r="42" spans="1:6">
      <c r="A42" s="38">
        <f>A41</f>
        <v>45243</v>
      </c>
      <c r="B42" s="39" t="s">
        <v>124</v>
      </c>
      <c r="C42" s="43" t="s">
        <v>262</v>
      </c>
      <c r="D42" s="41" t="s">
        <v>68</v>
      </c>
      <c r="E42" s="30">
        <f>(68*0.03)+(18*0.12)+(8*0.14)</f>
        <v>5.32</v>
      </c>
    </row>
    <row r="43" spans="1:6">
      <c r="A43" s="44"/>
      <c r="B43" s="45" t="s">
        <v>98</v>
      </c>
      <c r="C43" s="56" t="s">
        <v>113</v>
      </c>
      <c r="D43" s="47" t="s">
        <v>59</v>
      </c>
      <c r="E43" s="30">
        <f>63*1.96</f>
        <v>123.48</v>
      </c>
    </row>
    <row r="44" spans="1:6" ht="16.8" thickBot="1">
      <c r="A44" s="119" t="s">
        <v>122</v>
      </c>
      <c r="B44" s="49" t="s">
        <v>263</v>
      </c>
      <c r="C44" s="95" t="s">
        <v>264</v>
      </c>
      <c r="D44" s="51" t="s">
        <v>60</v>
      </c>
      <c r="E44" s="30">
        <f>(15*0.28)+(8*0.09)</f>
        <v>4.92</v>
      </c>
      <c r="F44" s="31">
        <f>SUM(E41:E44)+11</f>
        <v>149.41999999999999</v>
      </c>
    </row>
    <row r="45" spans="1:6">
      <c r="A45" s="34">
        <v>45244</v>
      </c>
      <c r="B45" s="35" t="str">
        <f>葷!C17</f>
        <v>有機白米飯</v>
      </c>
      <c r="C45" s="36" t="s">
        <v>74</v>
      </c>
      <c r="D45" s="37" t="s">
        <v>56</v>
      </c>
      <c r="E45" s="30">
        <f>(110*0.17)+(18*0.5)+(6*0.04)+(3*0.03)+(5*0.03)+(3*10)</f>
        <v>58.18</v>
      </c>
    </row>
    <row r="46" spans="1:6">
      <c r="A46" s="38">
        <f>A45</f>
        <v>45244</v>
      </c>
      <c r="B46" s="39" t="str">
        <f>葷!D17</f>
        <v>蘑菇醬豬排X1</v>
      </c>
      <c r="C46" s="43" t="s">
        <v>125</v>
      </c>
      <c r="D46" s="41" t="s">
        <v>69</v>
      </c>
      <c r="E46" s="30">
        <f>(70*0.09)+(28*0.051)+(5*0.31)+(5*0.03)+(2*0.51)+3.16</f>
        <v>13.608000000000001</v>
      </c>
    </row>
    <row r="47" spans="1:6">
      <c r="A47" s="38"/>
      <c r="B47" s="39" t="str">
        <f>葷!E17</f>
        <v>玉米炒肉茸</v>
      </c>
      <c r="C47" s="43" t="s">
        <v>266</v>
      </c>
      <c r="D47" s="41" t="s">
        <v>68</v>
      </c>
    </row>
    <row r="48" spans="1:6">
      <c r="A48" s="42"/>
      <c r="B48" s="39" t="str">
        <f>葷!F17</f>
        <v>北農有機青菜</v>
      </c>
      <c r="C48" s="43" t="s">
        <v>113</v>
      </c>
      <c r="D48" s="41" t="s">
        <v>59</v>
      </c>
      <c r="E48" s="30">
        <f>(53*0.69)+(18*0.87)+(2*0.07)</f>
        <v>52.370000000000005</v>
      </c>
    </row>
    <row r="49" spans="1:6" ht="16.8" thickBot="1">
      <c r="A49" s="48"/>
      <c r="B49" s="49" t="str">
        <f>葷!G17</f>
        <v>番茄洋蔥湯</v>
      </c>
      <c r="C49" s="50" t="s">
        <v>265</v>
      </c>
      <c r="D49" s="51" t="s">
        <v>60</v>
      </c>
      <c r="E49" s="30">
        <f>(30*0.04)+(6*0.31)+(5*0.43)</f>
        <v>5.2099999999999991</v>
      </c>
      <c r="F49" s="31">
        <f>SUM(E45:E49)+11</f>
        <v>140.36799999999999</v>
      </c>
    </row>
    <row r="50" spans="1:6">
      <c r="A50" s="34">
        <v>45245</v>
      </c>
      <c r="B50" s="35" t="str">
        <f>葷!C18</f>
        <v>葵瓜子炊飯</v>
      </c>
      <c r="C50" s="36" t="s">
        <v>267</v>
      </c>
      <c r="D50" s="37" t="s">
        <v>56</v>
      </c>
      <c r="E50" s="30">
        <f>80*0.06</f>
        <v>4.8</v>
      </c>
    </row>
    <row r="51" spans="1:6">
      <c r="A51" s="38">
        <f>A50</f>
        <v>45245</v>
      </c>
      <c r="B51" s="39" t="str">
        <f>葷!D18</f>
        <v>豆豉茄子燒魚</v>
      </c>
      <c r="C51" s="43" t="s">
        <v>268</v>
      </c>
      <c r="D51" s="41" t="s">
        <v>66</v>
      </c>
      <c r="E51" s="30">
        <f>(65*0.12)+(20*0.01)+(12*3.81)</f>
        <v>53.72</v>
      </c>
    </row>
    <row r="52" spans="1:6">
      <c r="A52" s="62"/>
      <c r="B52" s="45" t="str">
        <f>葷!E18</f>
        <v>什錦燴麵片</v>
      </c>
      <c r="C52" s="43" t="s">
        <v>270</v>
      </c>
      <c r="D52" s="41" t="s">
        <v>57</v>
      </c>
      <c r="E52" s="30">
        <f>(35*6.85)+(22*0.5)+(5*0.31)+(2*0.3)+(3*2.22)+(2*3.16)</f>
        <v>265.88</v>
      </c>
    </row>
    <row r="53" spans="1:6">
      <c r="A53" s="44"/>
      <c r="B53" s="45" t="str">
        <f>葷!F18</f>
        <v>時蔬</v>
      </c>
      <c r="C53" s="56" t="s">
        <v>228</v>
      </c>
      <c r="D53" s="47" t="s">
        <v>59</v>
      </c>
      <c r="E53" s="30">
        <f>(70)</f>
        <v>70</v>
      </c>
    </row>
    <row r="54" spans="1:6" ht="16.8" thickBot="1">
      <c r="A54" s="48"/>
      <c r="B54" s="49" t="str">
        <f>葷!G18</f>
        <v>味噌豆腐湯</v>
      </c>
      <c r="C54" s="50" t="s">
        <v>271</v>
      </c>
      <c r="D54" s="51" t="s">
        <v>60</v>
      </c>
      <c r="E54" s="30">
        <f>(35*0.55)</f>
        <v>19.25</v>
      </c>
      <c r="F54" s="31">
        <f>SUM(E50:E54)+110</f>
        <v>523.65</v>
      </c>
    </row>
    <row r="55" spans="1:6">
      <c r="A55" s="34">
        <v>45246</v>
      </c>
      <c r="B55" s="35" t="str">
        <f>葷!C19</f>
        <v>香鬆黃豆飯</v>
      </c>
      <c r="C55" s="36" t="s">
        <v>272</v>
      </c>
      <c r="D55" s="37" t="s">
        <v>56</v>
      </c>
      <c r="E55" s="30">
        <f>(70*0.06)+(5*0.25)+(5*0.09)+(8*0.19)+(12*0.03)+(12*0.1)+(8*0.03)</f>
        <v>9.2200000000000006</v>
      </c>
    </row>
    <row r="56" spans="1:6">
      <c r="A56" s="38">
        <f>A55</f>
        <v>45246</v>
      </c>
      <c r="B56" s="39" t="str">
        <f>葷!D19</f>
        <v>＊菜頭滷蛋X1</v>
      </c>
      <c r="C56" s="43" t="s">
        <v>126</v>
      </c>
      <c r="D56" s="41" t="s">
        <v>63</v>
      </c>
      <c r="E56" s="30">
        <f>75*0.28</f>
        <v>21.000000000000004</v>
      </c>
    </row>
    <row r="57" spans="1:6">
      <c r="A57" s="38"/>
      <c r="B57" s="39" t="str">
        <f>葷!E19</f>
        <v>莎莎醬洋芋</v>
      </c>
      <c r="C57" s="93" t="s">
        <v>273</v>
      </c>
      <c r="D57" s="41" t="s">
        <v>57</v>
      </c>
    </row>
    <row r="58" spans="1:6">
      <c r="A58" s="42"/>
      <c r="B58" s="39" t="str">
        <f>葷!F19</f>
        <v>北農有機青菜</v>
      </c>
      <c r="C58" s="96" t="s">
        <v>113</v>
      </c>
      <c r="D58" s="41" t="s">
        <v>59</v>
      </c>
      <c r="E58" s="30">
        <f>(45*0.51)+(3*0.27)+(5*0.31)+(6*0.47)+(6*0.02)+(2*0.3)</f>
        <v>28.85</v>
      </c>
    </row>
    <row r="59" spans="1:6" ht="16.8" thickBot="1">
      <c r="A59" s="118" t="s">
        <v>115</v>
      </c>
      <c r="B59" s="49" t="str">
        <f>葷!G19</f>
        <v>肉羹清湯</v>
      </c>
      <c r="C59" s="53" t="s">
        <v>140</v>
      </c>
      <c r="D59" s="51" t="s">
        <v>60</v>
      </c>
      <c r="E59" s="30">
        <f>(2*1.03)+(5*0.01)+(5*0.01)</f>
        <v>2.1599999999999997</v>
      </c>
      <c r="F59" s="31">
        <f>SUM(E55:E59)+11</f>
        <v>72.23</v>
      </c>
    </row>
    <row r="60" spans="1:6">
      <c r="A60" s="34">
        <v>45247</v>
      </c>
      <c r="B60" s="35" t="str">
        <f>葷!C20</f>
        <v>＊薑黃糙米飯</v>
      </c>
      <c r="C60" s="36" t="s">
        <v>274</v>
      </c>
      <c r="D60" s="37" t="s">
        <v>56</v>
      </c>
      <c r="E60" s="30">
        <f>80*0.06</f>
        <v>4.8</v>
      </c>
    </row>
    <row r="61" spans="1:6">
      <c r="A61" s="38">
        <f>A60</f>
        <v>45247</v>
      </c>
      <c r="B61" s="55" t="str">
        <f>葷!D20</f>
        <v>蔥爆豬肉絲</v>
      </c>
      <c r="C61" s="43" t="s">
        <v>276</v>
      </c>
      <c r="D61" s="41" t="s">
        <v>70</v>
      </c>
      <c r="E61" s="30">
        <f>(45*6.85)+(20*0.33)+(10*0.31)+(0.3*0.96)</f>
        <v>318.23800000000006</v>
      </c>
    </row>
    <row r="62" spans="1:6">
      <c r="A62" s="42"/>
      <c r="B62" s="39" t="str">
        <f>葷!E20</f>
        <v>＊蛋酥拌黃芽</v>
      </c>
      <c r="C62" s="43" t="s">
        <v>275</v>
      </c>
      <c r="D62" s="41" t="s">
        <v>58</v>
      </c>
      <c r="E62" s="30">
        <f>(43*0.47)+(4*0.14)+(1*0.31)+(2*10)</f>
        <v>41.08</v>
      </c>
    </row>
    <row r="63" spans="1:6">
      <c r="A63" s="42"/>
      <c r="B63" s="39" t="str">
        <f>葷!F20</f>
        <v>時蔬</v>
      </c>
      <c r="C63" s="43" t="s">
        <v>228</v>
      </c>
      <c r="D63" s="41" t="s">
        <v>59</v>
      </c>
      <c r="E63" s="30">
        <v>70</v>
      </c>
    </row>
    <row r="64" spans="1:6" ht="16.8" thickBot="1">
      <c r="A64" s="48"/>
      <c r="B64" s="49" t="str">
        <f>葷!G20</f>
        <v>薑絲冬瓜湯</v>
      </c>
      <c r="C64" s="50" t="s">
        <v>277</v>
      </c>
      <c r="D64" s="51" t="s">
        <v>60</v>
      </c>
      <c r="E64" s="30">
        <f>(23*1.4)+(8*0.01)+(4*0.27)</f>
        <v>33.359999999999992</v>
      </c>
      <c r="F64" s="31">
        <f>SUM(E60:E64)+110</f>
        <v>577.47800000000007</v>
      </c>
    </row>
    <row r="65" spans="1:6">
      <c r="A65" s="34">
        <v>45250</v>
      </c>
      <c r="B65" s="35" t="str">
        <f>葷!C21</f>
        <v>香鬆小米飯</v>
      </c>
      <c r="C65" s="36" t="s">
        <v>183</v>
      </c>
      <c r="D65" s="37" t="s">
        <v>56</v>
      </c>
      <c r="E65" s="30">
        <v>5.0999999999999996</v>
      </c>
    </row>
    <row r="66" spans="1:6">
      <c r="A66" s="38">
        <f>A65</f>
        <v>45250</v>
      </c>
      <c r="B66" s="39" t="str">
        <f>葷!D21</f>
        <v>黃金炸魚片X1</v>
      </c>
      <c r="C66" s="40" t="s">
        <v>278</v>
      </c>
      <c r="D66" s="41" t="s">
        <v>62</v>
      </c>
      <c r="E66" s="30">
        <f>(70*0.08)+(15*0.04)+(10*0.19)+(8*0.07)</f>
        <v>8.66</v>
      </c>
    </row>
    <row r="67" spans="1:6">
      <c r="A67" s="38"/>
      <c r="B67" s="39" t="str">
        <f>葷!E21</f>
        <v>肉燥燴大黃瓜</v>
      </c>
      <c r="C67" s="40" t="s">
        <v>279</v>
      </c>
      <c r="D67" s="41" t="s">
        <v>71</v>
      </c>
    </row>
    <row r="68" spans="1:6">
      <c r="A68" s="42"/>
      <c r="B68" s="55" t="str">
        <f>葷!F21</f>
        <v>北農有機青菜</v>
      </c>
      <c r="C68" s="63" t="s">
        <v>113</v>
      </c>
      <c r="D68" s="41" t="s">
        <v>59</v>
      </c>
      <c r="E68" s="30">
        <f>(35*0.03)+(20*0.12)+(5*0.49)+(5*0.31)+(3*0.45)+(2*0.5)</f>
        <v>9.8000000000000007</v>
      </c>
    </row>
    <row r="69" spans="1:6" ht="16.8" thickBot="1">
      <c r="A69" s="48"/>
      <c r="B69" s="49" t="str">
        <f>葷!G21</f>
        <v>肉骨茶高麗菜湯</v>
      </c>
      <c r="C69" s="95" t="s">
        <v>293</v>
      </c>
      <c r="D69" s="51" t="s">
        <v>60</v>
      </c>
      <c r="E69" s="30">
        <f>(0.8*3.42)+(8*0.47)</f>
        <v>6.4960000000000004</v>
      </c>
      <c r="F69" s="31">
        <f>SUM(E65:E69)+11</f>
        <v>41.056000000000004</v>
      </c>
    </row>
    <row r="70" spans="1:6">
      <c r="A70" s="34">
        <v>45251</v>
      </c>
      <c r="B70" s="35" t="str">
        <f>葷!C22</f>
        <v>有機白米飯</v>
      </c>
      <c r="C70" s="64" t="s">
        <v>78</v>
      </c>
      <c r="D70" s="37" t="s">
        <v>56</v>
      </c>
      <c r="E70" s="30">
        <v>5.0999999999999996</v>
      </c>
    </row>
    <row r="71" spans="1:6">
      <c r="A71" s="38">
        <f>A70</f>
        <v>45251</v>
      </c>
      <c r="B71" s="39" t="str">
        <f>葷!D22</f>
        <v>三杯九層塔肉片</v>
      </c>
      <c r="C71" s="40" t="s">
        <v>283</v>
      </c>
      <c r="D71" s="41" t="s">
        <v>57</v>
      </c>
      <c r="E71" s="30">
        <f>(75*0.09)+(18*2.16)+(2*1.91)</f>
        <v>49.45</v>
      </c>
    </row>
    <row r="72" spans="1:6">
      <c r="A72" s="42"/>
      <c r="B72" s="39" t="str">
        <f>葷!E22</f>
        <v>炒甜不辣條X3</v>
      </c>
      <c r="C72" s="43" t="s">
        <v>284</v>
      </c>
      <c r="D72" s="41" t="s">
        <v>60</v>
      </c>
      <c r="E72" s="30">
        <f>(85*0.11)+(2*0.31)+(2*0.27)+(15*9.12)</f>
        <v>147.30999999999997</v>
      </c>
    </row>
    <row r="73" spans="1:6">
      <c r="A73" s="44"/>
      <c r="B73" s="45" t="str">
        <f>葷!F22</f>
        <v>北農有機青菜</v>
      </c>
      <c r="C73" s="56" t="s">
        <v>113</v>
      </c>
      <c r="D73" s="47" t="s">
        <v>59</v>
      </c>
      <c r="E73" s="30">
        <f>(65*0.5)+(2*0.03)</f>
        <v>32.56</v>
      </c>
    </row>
    <row r="74" spans="1:6" ht="16.8" thickBot="1">
      <c r="A74" s="118" t="s">
        <v>115</v>
      </c>
      <c r="B74" s="49" t="str">
        <f>葷!G22</f>
        <v>＊地瓜奶香西米露</v>
      </c>
      <c r="C74" s="50" t="s">
        <v>282</v>
      </c>
      <c r="D74" s="51" t="s">
        <v>60</v>
      </c>
      <c r="E74" s="30">
        <f>(23*0.14)+(8*0.31)+(5*0.19)</f>
        <v>6.65</v>
      </c>
      <c r="F74" s="31">
        <f>SUM(E70:E74)+11</f>
        <v>252.07</v>
      </c>
    </row>
    <row r="75" spans="1:6">
      <c r="A75" s="34">
        <v>45252</v>
      </c>
      <c r="B75" s="35" t="str">
        <f>葷!C23</f>
        <v>南瓜子燕麥飯</v>
      </c>
      <c r="C75" s="36" t="s">
        <v>285</v>
      </c>
      <c r="D75" s="37" t="s">
        <v>56</v>
      </c>
      <c r="E75" s="30">
        <v>6.7</v>
      </c>
    </row>
    <row r="76" spans="1:6">
      <c r="A76" s="38">
        <f>A75</f>
        <v>45252</v>
      </c>
      <c r="B76" s="55" t="str">
        <f>葷!D23</f>
        <v>馬鈴薯雞丁</v>
      </c>
      <c r="C76" s="65" t="s">
        <v>287</v>
      </c>
      <c r="D76" s="41" t="s">
        <v>79</v>
      </c>
      <c r="E76" s="30">
        <f>(65*0.03)+(12*0.12)+(5*0.31)+(20*0.19)+(1.5*3.16)</f>
        <v>13.479999999999999</v>
      </c>
    </row>
    <row r="77" spans="1:6">
      <c r="A77" s="42"/>
      <c r="B77" s="39" t="str">
        <f>葷!E23</f>
        <v>滷肉絲花椰</v>
      </c>
      <c r="C77" s="43" t="s">
        <v>286</v>
      </c>
      <c r="D77" s="41" t="s">
        <v>59</v>
      </c>
      <c r="E77" s="30">
        <f>(35*0.27)+(12*0.87)+(18*2.16)+(8*0.03)+(5*0.43)</f>
        <v>61.160000000000004</v>
      </c>
    </row>
    <row r="78" spans="1:6">
      <c r="A78" s="42"/>
      <c r="B78" s="39" t="str">
        <f>葷!F23</f>
        <v>時蔬</v>
      </c>
      <c r="C78" s="43" t="s">
        <v>228</v>
      </c>
      <c r="D78" s="41" t="s">
        <v>59</v>
      </c>
      <c r="E78" s="30">
        <f>68*1</f>
        <v>68</v>
      </c>
    </row>
    <row r="79" spans="1:6" ht="16.8" thickBot="1">
      <c r="A79" s="48"/>
      <c r="B79" s="49" t="str">
        <f>葷!G23</f>
        <v>＊紅麵線羹湯</v>
      </c>
      <c r="C79" s="50" t="s">
        <v>288</v>
      </c>
      <c r="D79" s="51" t="s">
        <v>60</v>
      </c>
      <c r="E79" s="30">
        <f>(12*0.19)+(3*0.31)+(3*0.27)+(3*0.55)</f>
        <v>5.67</v>
      </c>
      <c r="F79" s="31">
        <f>SUM(E75:E79)+11</f>
        <v>166.01</v>
      </c>
    </row>
    <row r="80" spans="1:6">
      <c r="A80" s="34">
        <v>45253</v>
      </c>
      <c r="B80" s="35" t="str">
        <f>葷!C24</f>
        <v>紅藜有機白米飯</v>
      </c>
      <c r="C80" s="36" t="s">
        <v>130</v>
      </c>
      <c r="D80" s="37" t="s">
        <v>56</v>
      </c>
      <c r="E80" s="30">
        <v>7.5</v>
      </c>
    </row>
    <row r="81" spans="1:6">
      <c r="A81" s="38">
        <f>A80</f>
        <v>45253</v>
      </c>
      <c r="B81" s="39" t="str">
        <f>葷!D24</f>
        <v>阿翁師炸雞排X1</v>
      </c>
      <c r="C81" s="65" t="s">
        <v>290</v>
      </c>
      <c r="D81" s="41" t="s">
        <v>62</v>
      </c>
      <c r="E81" s="30">
        <f>(70*1.4)+(12*0.19)+(8*0.31)+(4*0.27)</f>
        <v>103.84</v>
      </c>
    </row>
    <row r="82" spans="1:6">
      <c r="A82" s="38"/>
      <c r="B82" s="39" t="str">
        <f>葷!E24</f>
        <v>＊蛋酥白菜魯</v>
      </c>
      <c r="C82" s="94" t="s">
        <v>291</v>
      </c>
      <c r="D82" s="41" t="s">
        <v>56</v>
      </c>
      <c r="E82" s="30">
        <f>(55*0.47)+(4*0.3)+(2*0.03)</f>
        <v>27.109999999999996</v>
      </c>
    </row>
    <row r="83" spans="1:6">
      <c r="A83" s="42"/>
      <c r="B83" s="39" t="str">
        <f>葷!F24</f>
        <v>北農有機青菜</v>
      </c>
      <c r="C83" s="43" t="s">
        <v>113</v>
      </c>
      <c r="D83" s="41" t="s">
        <v>59</v>
      </c>
      <c r="E83" s="30">
        <f>(68*1.03)</f>
        <v>70.040000000000006</v>
      </c>
    </row>
    <row r="84" spans="1:6" ht="16.8" thickBot="1">
      <c r="A84" s="48"/>
      <c r="B84" s="49" t="str">
        <f>葷!G24</f>
        <v>針菇木耳湯</v>
      </c>
      <c r="C84" s="50" t="s">
        <v>280</v>
      </c>
      <c r="D84" s="51" t="s">
        <v>60</v>
      </c>
      <c r="E84" s="30">
        <f>(4*22.13)+(0.6*10)+(5*0.43)</f>
        <v>96.67</v>
      </c>
      <c r="F84" s="31">
        <f>SUM(E80:E84)+110</f>
        <v>415.16</v>
      </c>
    </row>
    <row r="85" spans="1:6">
      <c r="A85" s="34">
        <v>45254</v>
      </c>
      <c r="B85" s="35" t="s">
        <v>302</v>
      </c>
      <c r="C85" s="64" t="s">
        <v>309</v>
      </c>
      <c r="D85" s="37" t="s">
        <v>61</v>
      </c>
      <c r="E85" s="30">
        <f>(70*0.06)+(10*0.4)</f>
        <v>8.1999999999999993</v>
      </c>
    </row>
    <row r="86" spans="1:6">
      <c r="A86" s="38">
        <f>A85</f>
        <v>45254</v>
      </c>
      <c r="B86" s="39" t="s">
        <v>305</v>
      </c>
      <c r="C86" s="43" t="s">
        <v>303</v>
      </c>
      <c r="D86" s="41" t="s">
        <v>56</v>
      </c>
      <c r="E86" s="30">
        <f>(60*0.03)+(30*0.12)+(5*0.31)+(2*3.16)+(2*1.44)</f>
        <v>16.149999999999999</v>
      </c>
    </row>
    <row r="87" spans="1:6">
      <c r="A87" s="42"/>
      <c r="B87" s="39" t="s">
        <v>304</v>
      </c>
      <c r="C87" s="43" t="s">
        <v>306</v>
      </c>
      <c r="D87" s="41" t="s">
        <v>57</v>
      </c>
      <c r="E87" s="30">
        <f>(55*0.3)+(18*0.19)+(6*0.07)+(3*0.11)</f>
        <v>20.67</v>
      </c>
    </row>
    <row r="88" spans="1:6">
      <c r="A88" s="42"/>
      <c r="B88" s="45" t="s">
        <v>100</v>
      </c>
      <c r="C88" s="56" t="s">
        <v>228</v>
      </c>
      <c r="D88" s="47" t="s">
        <v>59</v>
      </c>
      <c r="E88" s="30">
        <f>(70*0.39)+(1.5*0.07)</f>
        <v>27.405000000000001</v>
      </c>
    </row>
    <row r="89" spans="1:6" ht="16.8" thickBot="1">
      <c r="A89" s="150" t="s">
        <v>133</v>
      </c>
      <c r="B89" s="49" t="s">
        <v>307</v>
      </c>
      <c r="C89" s="50" t="s">
        <v>308</v>
      </c>
      <c r="D89" s="51" t="s">
        <v>60</v>
      </c>
      <c r="E89" s="30">
        <f>(8*1.17)+(10*0.22)+(15*9.12)</f>
        <v>148.35999999999999</v>
      </c>
      <c r="F89" s="31">
        <f>SUM(E85:E89)+11</f>
        <v>231.78499999999997</v>
      </c>
    </row>
    <row r="90" spans="1:6">
      <c r="A90" s="34">
        <v>45257</v>
      </c>
      <c r="B90" s="35" t="str">
        <f>葷!C26</f>
        <v>有機白米飯</v>
      </c>
      <c r="C90" s="36" t="s">
        <v>297</v>
      </c>
      <c r="D90" s="37" t="s">
        <v>56</v>
      </c>
      <c r="E90" s="30">
        <v>5.2</v>
      </c>
    </row>
    <row r="91" spans="1:6">
      <c r="A91" s="38">
        <f>A90</f>
        <v>45257</v>
      </c>
      <c r="B91" s="39" t="str">
        <f>葷!D26</f>
        <v>南瓜燉肉</v>
      </c>
      <c r="C91" s="43" t="s">
        <v>299</v>
      </c>
      <c r="D91" s="41" t="s">
        <v>67</v>
      </c>
      <c r="E91" s="30">
        <f>(75*0.09)+(20*0.19)+(3*0.11)+(5*0.01)</f>
        <v>10.930000000000001</v>
      </c>
    </row>
    <row r="92" spans="1:6">
      <c r="A92" s="42"/>
      <c r="B92" s="39" t="str">
        <f>葷!E26</f>
        <v>蔥香雞絲四季豆</v>
      </c>
      <c r="C92" s="43" t="s">
        <v>132</v>
      </c>
      <c r="D92" s="41" t="s">
        <v>60</v>
      </c>
      <c r="E92" s="30">
        <f>(50*0.87)+(12*2.87)+(8*2.22)</f>
        <v>95.7</v>
      </c>
    </row>
    <row r="93" spans="1:6">
      <c r="A93" s="42"/>
      <c r="B93" s="39" t="str">
        <f>葷!F26</f>
        <v>北農有機青菜</v>
      </c>
      <c r="C93" s="43" t="s">
        <v>113</v>
      </c>
      <c r="D93" s="41" t="s">
        <v>59</v>
      </c>
      <c r="E93" s="30">
        <f>65*0.83</f>
        <v>53.949999999999996</v>
      </c>
    </row>
    <row r="94" spans="1:6" ht="16.8" thickBot="1">
      <c r="A94" s="118" t="s">
        <v>115</v>
      </c>
      <c r="B94" s="49" t="str">
        <f>葷!G26</f>
        <v>菜頭黑輪湯</v>
      </c>
      <c r="C94" s="50" t="s">
        <v>300</v>
      </c>
      <c r="D94" s="51" t="s">
        <v>60</v>
      </c>
      <c r="E94" s="30">
        <f>(25*0.27)+(8*0.31)+(6*0.03)</f>
        <v>9.41</v>
      </c>
      <c r="F94" s="31">
        <f>SUM(E90:E94)+11</f>
        <v>186.19</v>
      </c>
    </row>
    <row r="95" spans="1:6">
      <c r="A95" s="34">
        <v>45258</v>
      </c>
      <c r="B95" s="35" t="s">
        <v>295</v>
      </c>
      <c r="C95" s="36" t="s">
        <v>294</v>
      </c>
      <c r="D95" s="37" t="s">
        <v>58</v>
      </c>
    </row>
    <row r="96" spans="1:6">
      <c r="A96" s="38">
        <f>A95</f>
        <v>45258</v>
      </c>
      <c r="B96" s="39" t="s">
        <v>80</v>
      </c>
      <c r="C96" s="43" t="s">
        <v>298</v>
      </c>
      <c r="D96" s="41" t="s">
        <v>63</v>
      </c>
    </row>
    <row r="97" spans="1:6">
      <c r="A97" s="42"/>
      <c r="B97" s="39" t="s">
        <v>98</v>
      </c>
      <c r="C97" s="43" t="s">
        <v>113</v>
      </c>
      <c r="D97" s="41" t="s">
        <v>59</v>
      </c>
    </row>
    <row r="98" spans="1:6" ht="16.8" thickBot="1">
      <c r="A98" s="119" t="s">
        <v>122</v>
      </c>
      <c r="B98" s="49" t="s">
        <v>54</v>
      </c>
      <c r="C98" s="53" t="s">
        <v>296</v>
      </c>
      <c r="D98" s="51" t="s">
        <v>60</v>
      </c>
      <c r="F98" s="31">
        <f>SUM(E95:E98)+11</f>
        <v>11</v>
      </c>
    </row>
    <row r="99" spans="1:6">
      <c r="A99" s="34">
        <v>45259</v>
      </c>
      <c r="B99" s="35" t="str">
        <f>葷!C28</f>
        <v>胚芽米飯</v>
      </c>
      <c r="C99" s="36" t="s">
        <v>310</v>
      </c>
      <c r="D99" s="37" t="s">
        <v>56</v>
      </c>
      <c r="E99" s="30">
        <f>80*0.06</f>
        <v>4.8</v>
      </c>
    </row>
    <row r="100" spans="1:6">
      <c r="A100" s="38">
        <f>A99</f>
        <v>45259</v>
      </c>
      <c r="B100" s="39" t="str">
        <f>葷!D28</f>
        <v>咖哩香茅魚丁</v>
      </c>
      <c r="C100" s="40" t="s">
        <v>311</v>
      </c>
      <c r="D100" s="41" t="s">
        <v>60</v>
      </c>
      <c r="E100" s="30">
        <f>(73*0.08)+(18*0.27)+(10*0.19)+(4*0.31)+(2*3.16)+(6*0.43)</f>
        <v>22.740000000000002</v>
      </c>
    </row>
    <row r="101" spans="1:6">
      <c r="A101" s="42"/>
      <c r="B101" s="39" t="str">
        <f>葷!E28</f>
        <v>螞蟻上樹</v>
      </c>
      <c r="C101" s="43" t="s">
        <v>312</v>
      </c>
      <c r="D101" s="41" t="s">
        <v>58</v>
      </c>
      <c r="E101" s="30">
        <f>(33*0.47)+(25*0.14)+(10*0.19)+(3*0.03)+(2*10)+110</f>
        <v>151</v>
      </c>
    </row>
    <row r="102" spans="1:6">
      <c r="A102" s="44"/>
      <c r="B102" s="45" t="str">
        <f>葷!F28</f>
        <v>時蔬</v>
      </c>
      <c r="C102" s="46" t="s">
        <v>228</v>
      </c>
      <c r="D102" s="47" t="s">
        <v>59</v>
      </c>
      <c r="E102" s="30">
        <v>70</v>
      </c>
    </row>
    <row r="103" spans="1:6" ht="16.8" thickBot="1">
      <c r="A103" s="48"/>
      <c r="B103" s="49" t="str">
        <f>葷!G28</f>
        <v>蒲瓜豆腐湯</v>
      </c>
      <c r="C103" s="50" t="s">
        <v>55</v>
      </c>
      <c r="D103" s="51" t="s">
        <v>60</v>
      </c>
      <c r="E103" s="30">
        <f>(28*0.87)+(8*0.03)</f>
        <v>24.599999999999998</v>
      </c>
      <c r="F103" s="31">
        <f>SUM(E99:E103)+11</f>
        <v>284.14</v>
      </c>
    </row>
    <row r="104" spans="1:6">
      <c r="A104" s="34">
        <v>45260</v>
      </c>
      <c r="B104" s="35" t="str">
        <f>葷!C29</f>
        <v>糙米飯</v>
      </c>
      <c r="C104" s="36" t="s">
        <v>313</v>
      </c>
      <c r="D104" s="37" t="s">
        <v>56</v>
      </c>
      <c r="E104" s="30">
        <f>(80*0.06)+(0.2*17.57)</f>
        <v>8.3140000000000001</v>
      </c>
    </row>
    <row r="105" spans="1:6">
      <c r="A105" s="38">
        <f>A104</f>
        <v>45260</v>
      </c>
      <c r="B105" s="55" t="str">
        <f>葷!D29</f>
        <v>花瓜燉雞</v>
      </c>
      <c r="C105" s="43" t="s">
        <v>314</v>
      </c>
      <c r="D105" s="41" t="s">
        <v>67</v>
      </c>
      <c r="E105" s="30">
        <f>(55*0.3)+(18*0.01)+(2*1.91)</f>
        <v>20.5</v>
      </c>
    </row>
    <row r="106" spans="1:6">
      <c r="A106" s="42"/>
      <c r="B106" s="39" t="str">
        <f>葷!E29</f>
        <v>鹹豬肉炒高麗菜</v>
      </c>
      <c r="C106" s="43" t="s">
        <v>315</v>
      </c>
      <c r="D106" s="41" t="s">
        <v>64</v>
      </c>
      <c r="E106" s="30">
        <f>(43*0.47)+(3*0.03)</f>
        <v>20.299999999999997</v>
      </c>
    </row>
    <row r="107" spans="1:6">
      <c r="A107" s="44"/>
      <c r="B107" s="45" t="str">
        <f>葷!F29</f>
        <v>北農有機青菜</v>
      </c>
      <c r="C107" s="56" t="s">
        <v>113</v>
      </c>
      <c r="D107" s="47" t="s">
        <v>59</v>
      </c>
    </row>
    <row r="108" spans="1:6" ht="16.8" thickBot="1">
      <c r="A108" s="149" t="s">
        <v>134</v>
      </c>
      <c r="B108" s="61" t="str">
        <f>葷!G29</f>
        <v>＊(熱)綠豆牛奶麥片</v>
      </c>
      <c r="C108" s="50" t="s">
        <v>129</v>
      </c>
      <c r="D108" s="51" t="s">
        <v>60</v>
      </c>
      <c r="E108" s="30">
        <f>(70*1.03)</f>
        <v>72.100000000000009</v>
      </c>
    </row>
    <row r="109" spans="1:6">
      <c r="A109" s="215" t="s">
        <v>30</v>
      </c>
      <c r="B109" s="215"/>
      <c r="C109" s="215"/>
      <c r="D109" s="215"/>
    </row>
    <row r="110" spans="1:6">
      <c r="A110" s="216" t="s">
        <v>31</v>
      </c>
      <c r="B110" s="217"/>
      <c r="C110" s="217"/>
      <c r="D110" s="217"/>
      <c r="F110" s="31">
        <f>SUM(F50:F109)/21</f>
        <v>131.46519047619049</v>
      </c>
    </row>
    <row r="111" spans="1:6">
      <c r="F111" s="31">
        <f>SUM(F103:F109)/21</f>
        <v>13.53047619047619</v>
      </c>
    </row>
  </sheetData>
  <mergeCells count="3">
    <mergeCell ref="A1:D1"/>
    <mergeCell ref="A109:D109"/>
    <mergeCell ref="A110:D110"/>
  </mergeCells>
  <phoneticPr fontId="3" type="noConversion"/>
  <pageMargins left="0.23622047244094491" right="0.23622047244094491" top="0.74803149606299213" bottom="0.74803149606299213" header="0.31496062992125984" footer="0.31496062992125984"/>
  <pageSetup paperSize="12" scale="97" fitToHeight="0" orientation="portrait" r:id="rId1"/>
  <rowBreaks count="1" manualBreakCount="1">
    <brk id="59" max="3" man="1"/>
  </rowBreaks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view="pageBreakPreview" zoomScaleNormal="85" zoomScaleSheetLayoutView="100" workbookViewId="0">
      <selection activeCell="F16" sqref="F16"/>
    </sheetView>
  </sheetViews>
  <sheetFormatPr defaultRowHeight="15.6"/>
  <cols>
    <col min="1" max="1" width="3" style="2" customWidth="1"/>
    <col min="2" max="2" width="2.77734375" style="2" customWidth="1"/>
    <col min="3" max="3" width="14.6640625" style="25" customWidth="1"/>
    <col min="4" max="4" width="28" style="26" customWidth="1"/>
    <col min="5" max="5" width="31.109375" style="2" customWidth="1"/>
    <col min="6" max="6" width="24.109375" style="2" customWidth="1"/>
    <col min="7" max="7" width="30.77734375" style="2" customWidth="1"/>
    <col min="8" max="13" width="3.6640625" style="27" customWidth="1"/>
    <col min="14" max="14" width="9" style="1"/>
    <col min="15" max="255" width="9" style="2"/>
    <col min="256" max="256" width="3" style="2" customWidth="1"/>
    <col min="257" max="257" width="2.77734375" style="2" customWidth="1"/>
    <col min="258" max="258" width="14.6640625" style="2" customWidth="1"/>
    <col min="259" max="259" width="28" style="2" customWidth="1"/>
    <col min="260" max="260" width="31.109375" style="2" customWidth="1"/>
    <col min="261" max="261" width="24.109375" style="2" customWidth="1"/>
    <col min="262" max="262" width="30.77734375" style="2" customWidth="1"/>
    <col min="263" max="267" width="3.6640625" style="2" customWidth="1"/>
    <col min="268" max="268" width="5.6640625" style="2" customWidth="1"/>
    <col min="269" max="269" width="3.6640625" style="2" customWidth="1"/>
    <col min="270" max="511" width="9" style="2"/>
    <col min="512" max="512" width="3" style="2" customWidth="1"/>
    <col min="513" max="513" width="2.77734375" style="2" customWidth="1"/>
    <col min="514" max="514" width="14.6640625" style="2" customWidth="1"/>
    <col min="515" max="515" width="28" style="2" customWidth="1"/>
    <col min="516" max="516" width="31.109375" style="2" customWidth="1"/>
    <col min="517" max="517" width="24.109375" style="2" customWidth="1"/>
    <col min="518" max="518" width="30.77734375" style="2" customWidth="1"/>
    <col min="519" max="523" width="3.6640625" style="2" customWidth="1"/>
    <col min="524" max="524" width="5.6640625" style="2" customWidth="1"/>
    <col min="525" max="525" width="3.6640625" style="2" customWidth="1"/>
    <col min="526" max="767" width="9" style="2"/>
    <col min="768" max="768" width="3" style="2" customWidth="1"/>
    <col min="769" max="769" width="2.77734375" style="2" customWidth="1"/>
    <col min="770" max="770" width="14.6640625" style="2" customWidth="1"/>
    <col min="771" max="771" width="28" style="2" customWidth="1"/>
    <col min="772" max="772" width="31.109375" style="2" customWidth="1"/>
    <col min="773" max="773" width="24.109375" style="2" customWidth="1"/>
    <col min="774" max="774" width="30.77734375" style="2" customWidth="1"/>
    <col min="775" max="779" width="3.6640625" style="2" customWidth="1"/>
    <col min="780" max="780" width="5.6640625" style="2" customWidth="1"/>
    <col min="781" max="781" width="3.6640625" style="2" customWidth="1"/>
    <col min="782" max="1023" width="9" style="2"/>
    <col min="1024" max="1024" width="3" style="2" customWidth="1"/>
    <col min="1025" max="1025" width="2.77734375" style="2" customWidth="1"/>
    <col min="1026" max="1026" width="14.6640625" style="2" customWidth="1"/>
    <col min="1027" max="1027" width="28" style="2" customWidth="1"/>
    <col min="1028" max="1028" width="31.109375" style="2" customWidth="1"/>
    <col min="1029" max="1029" width="24.109375" style="2" customWidth="1"/>
    <col min="1030" max="1030" width="30.77734375" style="2" customWidth="1"/>
    <col min="1031" max="1035" width="3.6640625" style="2" customWidth="1"/>
    <col min="1036" max="1036" width="5.6640625" style="2" customWidth="1"/>
    <col min="1037" max="1037" width="3.6640625" style="2" customWidth="1"/>
    <col min="1038" max="1279" width="9" style="2"/>
    <col min="1280" max="1280" width="3" style="2" customWidth="1"/>
    <col min="1281" max="1281" width="2.77734375" style="2" customWidth="1"/>
    <col min="1282" max="1282" width="14.6640625" style="2" customWidth="1"/>
    <col min="1283" max="1283" width="28" style="2" customWidth="1"/>
    <col min="1284" max="1284" width="31.109375" style="2" customWidth="1"/>
    <col min="1285" max="1285" width="24.109375" style="2" customWidth="1"/>
    <col min="1286" max="1286" width="30.77734375" style="2" customWidth="1"/>
    <col min="1287" max="1291" width="3.6640625" style="2" customWidth="1"/>
    <col min="1292" max="1292" width="5.6640625" style="2" customWidth="1"/>
    <col min="1293" max="1293" width="3.6640625" style="2" customWidth="1"/>
    <col min="1294" max="1535" width="9" style="2"/>
    <col min="1536" max="1536" width="3" style="2" customWidth="1"/>
    <col min="1537" max="1537" width="2.77734375" style="2" customWidth="1"/>
    <col min="1538" max="1538" width="14.6640625" style="2" customWidth="1"/>
    <col min="1539" max="1539" width="28" style="2" customWidth="1"/>
    <col min="1540" max="1540" width="31.109375" style="2" customWidth="1"/>
    <col min="1541" max="1541" width="24.109375" style="2" customWidth="1"/>
    <col min="1542" max="1542" width="30.77734375" style="2" customWidth="1"/>
    <col min="1543" max="1547" width="3.6640625" style="2" customWidth="1"/>
    <col min="1548" max="1548" width="5.6640625" style="2" customWidth="1"/>
    <col min="1549" max="1549" width="3.6640625" style="2" customWidth="1"/>
    <col min="1550" max="1791" width="9" style="2"/>
    <col min="1792" max="1792" width="3" style="2" customWidth="1"/>
    <col min="1793" max="1793" width="2.77734375" style="2" customWidth="1"/>
    <col min="1794" max="1794" width="14.6640625" style="2" customWidth="1"/>
    <col min="1795" max="1795" width="28" style="2" customWidth="1"/>
    <col min="1796" max="1796" width="31.109375" style="2" customWidth="1"/>
    <col min="1797" max="1797" width="24.109375" style="2" customWidth="1"/>
    <col min="1798" max="1798" width="30.77734375" style="2" customWidth="1"/>
    <col min="1799" max="1803" width="3.6640625" style="2" customWidth="1"/>
    <col min="1804" max="1804" width="5.6640625" style="2" customWidth="1"/>
    <col min="1805" max="1805" width="3.6640625" style="2" customWidth="1"/>
    <col min="1806" max="2047" width="9" style="2"/>
    <col min="2048" max="2048" width="3" style="2" customWidth="1"/>
    <col min="2049" max="2049" width="2.77734375" style="2" customWidth="1"/>
    <col min="2050" max="2050" width="14.6640625" style="2" customWidth="1"/>
    <col min="2051" max="2051" width="28" style="2" customWidth="1"/>
    <col min="2052" max="2052" width="31.109375" style="2" customWidth="1"/>
    <col min="2053" max="2053" width="24.109375" style="2" customWidth="1"/>
    <col min="2054" max="2054" width="30.77734375" style="2" customWidth="1"/>
    <col min="2055" max="2059" width="3.6640625" style="2" customWidth="1"/>
    <col min="2060" max="2060" width="5.6640625" style="2" customWidth="1"/>
    <col min="2061" max="2061" width="3.6640625" style="2" customWidth="1"/>
    <col min="2062" max="2303" width="9" style="2"/>
    <col min="2304" max="2304" width="3" style="2" customWidth="1"/>
    <col min="2305" max="2305" width="2.77734375" style="2" customWidth="1"/>
    <col min="2306" max="2306" width="14.6640625" style="2" customWidth="1"/>
    <col min="2307" max="2307" width="28" style="2" customWidth="1"/>
    <col min="2308" max="2308" width="31.109375" style="2" customWidth="1"/>
    <col min="2309" max="2309" width="24.109375" style="2" customWidth="1"/>
    <col min="2310" max="2310" width="30.77734375" style="2" customWidth="1"/>
    <col min="2311" max="2315" width="3.6640625" style="2" customWidth="1"/>
    <col min="2316" max="2316" width="5.6640625" style="2" customWidth="1"/>
    <col min="2317" max="2317" width="3.6640625" style="2" customWidth="1"/>
    <col min="2318" max="2559" width="9" style="2"/>
    <col min="2560" max="2560" width="3" style="2" customWidth="1"/>
    <col min="2561" max="2561" width="2.77734375" style="2" customWidth="1"/>
    <col min="2562" max="2562" width="14.6640625" style="2" customWidth="1"/>
    <col min="2563" max="2563" width="28" style="2" customWidth="1"/>
    <col min="2564" max="2564" width="31.109375" style="2" customWidth="1"/>
    <col min="2565" max="2565" width="24.109375" style="2" customWidth="1"/>
    <col min="2566" max="2566" width="30.77734375" style="2" customWidth="1"/>
    <col min="2567" max="2571" width="3.6640625" style="2" customWidth="1"/>
    <col min="2572" max="2572" width="5.6640625" style="2" customWidth="1"/>
    <col min="2573" max="2573" width="3.6640625" style="2" customWidth="1"/>
    <col min="2574" max="2815" width="9" style="2"/>
    <col min="2816" max="2816" width="3" style="2" customWidth="1"/>
    <col min="2817" max="2817" width="2.77734375" style="2" customWidth="1"/>
    <col min="2818" max="2818" width="14.6640625" style="2" customWidth="1"/>
    <col min="2819" max="2819" width="28" style="2" customWidth="1"/>
    <col min="2820" max="2820" width="31.109375" style="2" customWidth="1"/>
    <col min="2821" max="2821" width="24.109375" style="2" customWidth="1"/>
    <col min="2822" max="2822" width="30.77734375" style="2" customWidth="1"/>
    <col min="2823" max="2827" width="3.6640625" style="2" customWidth="1"/>
    <col min="2828" max="2828" width="5.6640625" style="2" customWidth="1"/>
    <col min="2829" max="2829" width="3.6640625" style="2" customWidth="1"/>
    <col min="2830" max="3071" width="9" style="2"/>
    <col min="3072" max="3072" width="3" style="2" customWidth="1"/>
    <col min="3073" max="3073" width="2.77734375" style="2" customWidth="1"/>
    <col min="3074" max="3074" width="14.6640625" style="2" customWidth="1"/>
    <col min="3075" max="3075" width="28" style="2" customWidth="1"/>
    <col min="3076" max="3076" width="31.109375" style="2" customWidth="1"/>
    <col min="3077" max="3077" width="24.109375" style="2" customWidth="1"/>
    <col min="3078" max="3078" width="30.77734375" style="2" customWidth="1"/>
    <col min="3079" max="3083" width="3.6640625" style="2" customWidth="1"/>
    <col min="3084" max="3084" width="5.6640625" style="2" customWidth="1"/>
    <col min="3085" max="3085" width="3.6640625" style="2" customWidth="1"/>
    <col min="3086" max="3327" width="9" style="2"/>
    <col min="3328" max="3328" width="3" style="2" customWidth="1"/>
    <col min="3329" max="3329" width="2.77734375" style="2" customWidth="1"/>
    <col min="3330" max="3330" width="14.6640625" style="2" customWidth="1"/>
    <col min="3331" max="3331" width="28" style="2" customWidth="1"/>
    <col min="3332" max="3332" width="31.109375" style="2" customWidth="1"/>
    <col min="3333" max="3333" width="24.109375" style="2" customWidth="1"/>
    <col min="3334" max="3334" width="30.77734375" style="2" customWidth="1"/>
    <col min="3335" max="3339" width="3.6640625" style="2" customWidth="1"/>
    <col min="3340" max="3340" width="5.6640625" style="2" customWidth="1"/>
    <col min="3341" max="3341" width="3.6640625" style="2" customWidth="1"/>
    <col min="3342" max="3583" width="9" style="2"/>
    <col min="3584" max="3584" width="3" style="2" customWidth="1"/>
    <col min="3585" max="3585" width="2.77734375" style="2" customWidth="1"/>
    <col min="3586" max="3586" width="14.6640625" style="2" customWidth="1"/>
    <col min="3587" max="3587" width="28" style="2" customWidth="1"/>
    <col min="3588" max="3588" width="31.109375" style="2" customWidth="1"/>
    <col min="3589" max="3589" width="24.109375" style="2" customWidth="1"/>
    <col min="3590" max="3590" width="30.77734375" style="2" customWidth="1"/>
    <col min="3591" max="3595" width="3.6640625" style="2" customWidth="1"/>
    <col min="3596" max="3596" width="5.6640625" style="2" customWidth="1"/>
    <col min="3597" max="3597" width="3.6640625" style="2" customWidth="1"/>
    <col min="3598" max="3839" width="9" style="2"/>
    <col min="3840" max="3840" width="3" style="2" customWidth="1"/>
    <col min="3841" max="3841" width="2.77734375" style="2" customWidth="1"/>
    <col min="3842" max="3842" width="14.6640625" style="2" customWidth="1"/>
    <col min="3843" max="3843" width="28" style="2" customWidth="1"/>
    <col min="3844" max="3844" width="31.109375" style="2" customWidth="1"/>
    <col min="3845" max="3845" width="24.109375" style="2" customWidth="1"/>
    <col min="3846" max="3846" width="30.77734375" style="2" customWidth="1"/>
    <col min="3847" max="3851" width="3.6640625" style="2" customWidth="1"/>
    <col min="3852" max="3852" width="5.6640625" style="2" customWidth="1"/>
    <col min="3853" max="3853" width="3.6640625" style="2" customWidth="1"/>
    <col min="3854" max="4095" width="9" style="2"/>
    <col min="4096" max="4096" width="3" style="2" customWidth="1"/>
    <col min="4097" max="4097" width="2.77734375" style="2" customWidth="1"/>
    <col min="4098" max="4098" width="14.6640625" style="2" customWidth="1"/>
    <col min="4099" max="4099" width="28" style="2" customWidth="1"/>
    <col min="4100" max="4100" width="31.109375" style="2" customWidth="1"/>
    <col min="4101" max="4101" width="24.109375" style="2" customWidth="1"/>
    <col min="4102" max="4102" width="30.77734375" style="2" customWidth="1"/>
    <col min="4103" max="4107" width="3.6640625" style="2" customWidth="1"/>
    <col min="4108" max="4108" width="5.6640625" style="2" customWidth="1"/>
    <col min="4109" max="4109" width="3.6640625" style="2" customWidth="1"/>
    <col min="4110" max="4351" width="9" style="2"/>
    <col min="4352" max="4352" width="3" style="2" customWidth="1"/>
    <col min="4353" max="4353" width="2.77734375" style="2" customWidth="1"/>
    <col min="4354" max="4354" width="14.6640625" style="2" customWidth="1"/>
    <col min="4355" max="4355" width="28" style="2" customWidth="1"/>
    <col min="4356" max="4356" width="31.109375" style="2" customWidth="1"/>
    <col min="4357" max="4357" width="24.109375" style="2" customWidth="1"/>
    <col min="4358" max="4358" width="30.77734375" style="2" customWidth="1"/>
    <col min="4359" max="4363" width="3.6640625" style="2" customWidth="1"/>
    <col min="4364" max="4364" width="5.6640625" style="2" customWidth="1"/>
    <col min="4365" max="4365" width="3.6640625" style="2" customWidth="1"/>
    <col min="4366" max="4607" width="9" style="2"/>
    <col min="4608" max="4608" width="3" style="2" customWidth="1"/>
    <col min="4609" max="4609" width="2.77734375" style="2" customWidth="1"/>
    <col min="4610" max="4610" width="14.6640625" style="2" customWidth="1"/>
    <col min="4611" max="4611" width="28" style="2" customWidth="1"/>
    <col min="4612" max="4612" width="31.109375" style="2" customWidth="1"/>
    <col min="4613" max="4613" width="24.109375" style="2" customWidth="1"/>
    <col min="4614" max="4614" width="30.77734375" style="2" customWidth="1"/>
    <col min="4615" max="4619" width="3.6640625" style="2" customWidth="1"/>
    <col min="4620" max="4620" width="5.6640625" style="2" customWidth="1"/>
    <col min="4621" max="4621" width="3.6640625" style="2" customWidth="1"/>
    <col min="4622" max="4863" width="9" style="2"/>
    <col min="4864" max="4864" width="3" style="2" customWidth="1"/>
    <col min="4865" max="4865" width="2.77734375" style="2" customWidth="1"/>
    <col min="4866" max="4866" width="14.6640625" style="2" customWidth="1"/>
    <col min="4867" max="4867" width="28" style="2" customWidth="1"/>
    <col min="4868" max="4868" width="31.109375" style="2" customWidth="1"/>
    <col min="4869" max="4869" width="24.109375" style="2" customWidth="1"/>
    <col min="4870" max="4870" width="30.77734375" style="2" customWidth="1"/>
    <col min="4871" max="4875" width="3.6640625" style="2" customWidth="1"/>
    <col min="4876" max="4876" width="5.6640625" style="2" customWidth="1"/>
    <col min="4877" max="4877" width="3.6640625" style="2" customWidth="1"/>
    <col min="4878" max="5119" width="9" style="2"/>
    <col min="5120" max="5120" width="3" style="2" customWidth="1"/>
    <col min="5121" max="5121" width="2.77734375" style="2" customWidth="1"/>
    <col min="5122" max="5122" width="14.6640625" style="2" customWidth="1"/>
    <col min="5123" max="5123" width="28" style="2" customWidth="1"/>
    <col min="5124" max="5124" width="31.109375" style="2" customWidth="1"/>
    <col min="5125" max="5125" width="24.109375" style="2" customWidth="1"/>
    <col min="5126" max="5126" width="30.77734375" style="2" customWidth="1"/>
    <col min="5127" max="5131" width="3.6640625" style="2" customWidth="1"/>
    <col min="5132" max="5132" width="5.6640625" style="2" customWidth="1"/>
    <col min="5133" max="5133" width="3.6640625" style="2" customWidth="1"/>
    <col min="5134" max="5375" width="9" style="2"/>
    <col min="5376" max="5376" width="3" style="2" customWidth="1"/>
    <col min="5377" max="5377" width="2.77734375" style="2" customWidth="1"/>
    <col min="5378" max="5378" width="14.6640625" style="2" customWidth="1"/>
    <col min="5379" max="5379" width="28" style="2" customWidth="1"/>
    <col min="5380" max="5380" width="31.109375" style="2" customWidth="1"/>
    <col min="5381" max="5381" width="24.109375" style="2" customWidth="1"/>
    <col min="5382" max="5382" width="30.77734375" style="2" customWidth="1"/>
    <col min="5383" max="5387" width="3.6640625" style="2" customWidth="1"/>
    <col min="5388" max="5388" width="5.6640625" style="2" customWidth="1"/>
    <col min="5389" max="5389" width="3.6640625" style="2" customWidth="1"/>
    <col min="5390" max="5631" width="9" style="2"/>
    <col min="5632" max="5632" width="3" style="2" customWidth="1"/>
    <col min="5633" max="5633" width="2.77734375" style="2" customWidth="1"/>
    <col min="5634" max="5634" width="14.6640625" style="2" customWidth="1"/>
    <col min="5635" max="5635" width="28" style="2" customWidth="1"/>
    <col min="5636" max="5636" width="31.109375" style="2" customWidth="1"/>
    <col min="5637" max="5637" width="24.109375" style="2" customWidth="1"/>
    <col min="5638" max="5638" width="30.77734375" style="2" customWidth="1"/>
    <col min="5639" max="5643" width="3.6640625" style="2" customWidth="1"/>
    <col min="5644" max="5644" width="5.6640625" style="2" customWidth="1"/>
    <col min="5645" max="5645" width="3.6640625" style="2" customWidth="1"/>
    <col min="5646" max="5887" width="9" style="2"/>
    <col min="5888" max="5888" width="3" style="2" customWidth="1"/>
    <col min="5889" max="5889" width="2.77734375" style="2" customWidth="1"/>
    <col min="5890" max="5890" width="14.6640625" style="2" customWidth="1"/>
    <col min="5891" max="5891" width="28" style="2" customWidth="1"/>
    <col min="5892" max="5892" width="31.109375" style="2" customWidth="1"/>
    <col min="5893" max="5893" width="24.109375" style="2" customWidth="1"/>
    <col min="5894" max="5894" width="30.77734375" style="2" customWidth="1"/>
    <col min="5895" max="5899" width="3.6640625" style="2" customWidth="1"/>
    <col min="5900" max="5900" width="5.6640625" style="2" customWidth="1"/>
    <col min="5901" max="5901" width="3.6640625" style="2" customWidth="1"/>
    <col min="5902" max="6143" width="9" style="2"/>
    <col min="6144" max="6144" width="3" style="2" customWidth="1"/>
    <col min="6145" max="6145" width="2.77734375" style="2" customWidth="1"/>
    <col min="6146" max="6146" width="14.6640625" style="2" customWidth="1"/>
    <col min="6147" max="6147" width="28" style="2" customWidth="1"/>
    <col min="6148" max="6148" width="31.109375" style="2" customWidth="1"/>
    <col min="6149" max="6149" width="24.109375" style="2" customWidth="1"/>
    <col min="6150" max="6150" width="30.77734375" style="2" customWidth="1"/>
    <col min="6151" max="6155" width="3.6640625" style="2" customWidth="1"/>
    <col min="6156" max="6156" width="5.6640625" style="2" customWidth="1"/>
    <col min="6157" max="6157" width="3.6640625" style="2" customWidth="1"/>
    <col min="6158" max="6399" width="9" style="2"/>
    <col min="6400" max="6400" width="3" style="2" customWidth="1"/>
    <col min="6401" max="6401" width="2.77734375" style="2" customWidth="1"/>
    <col min="6402" max="6402" width="14.6640625" style="2" customWidth="1"/>
    <col min="6403" max="6403" width="28" style="2" customWidth="1"/>
    <col min="6404" max="6404" width="31.109375" style="2" customWidth="1"/>
    <col min="6405" max="6405" width="24.109375" style="2" customWidth="1"/>
    <col min="6406" max="6406" width="30.77734375" style="2" customWidth="1"/>
    <col min="6407" max="6411" width="3.6640625" style="2" customWidth="1"/>
    <col min="6412" max="6412" width="5.6640625" style="2" customWidth="1"/>
    <col min="6413" max="6413" width="3.6640625" style="2" customWidth="1"/>
    <col min="6414" max="6655" width="9" style="2"/>
    <col min="6656" max="6656" width="3" style="2" customWidth="1"/>
    <col min="6657" max="6657" width="2.77734375" style="2" customWidth="1"/>
    <col min="6658" max="6658" width="14.6640625" style="2" customWidth="1"/>
    <col min="6659" max="6659" width="28" style="2" customWidth="1"/>
    <col min="6660" max="6660" width="31.109375" style="2" customWidth="1"/>
    <col min="6661" max="6661" width="24.109375" style="2" customWidth="1"/>
    <col min="6662" max="6662" width="30.77734375" style="2" customWidth="1"/>
    <col min="6663" max="6667" width="3.6640625" style="2" customWidth="1"/>
    <col min="6668" max="6668" width="5.6640625" style="2" customWidth="1"/>
    <col min="6669" max="6669" width="3.6640625" style="2" customWidth="1"/>
    <col min="6670" max="6911" width="9" style="2"/>
    <col min="6912" max="6912" width="3" style="2" customWidth="1"/>
    <col min="6913" max="6913" width="2.77734375" style="2" customWidth="1"/>
    <col min="6914" max="6914" width="14.6640625" style="2" customWidth="1"/>
    <col min="6915" max="6915" width="28" style="2" customWidth="1"/>
    <col min="6916" max="6916" width="31.109375" style="2" customWidth="1"/>
    <col min="6917" max="6917" width="24.109375" style="2" customWidth="1"/>
    <col min="6918" max="6918" width="30.77734375" style="2" customWidth="1"/>
    <col min="6919" max="6923" width="3.6640625" style="2" customWidth="1"/>
    <col min="6924" max="6924" width="5.6640625" style="2" customWidth="1"/>
    <col min="6925" max="6925" width="3.6640625" style="2" customWidth="1"/>
    <col min="6926" max="7167" width="9" style="2"/>
    <col min="7168" max="7168" width="3" style="2" customWidth="1"/>
    <col min="7169" max="7169" width="2.77734375" style="2" customWidth="1"/>
    <col min="7170" max="7170" width="14.6640625" style="2" customWidth="1"/>
    <col min="7171" max="7171" width="28" style="2" customWidth="1"/>
    <col min="7172" max="7172" width="31.109375" style="2" customWidth="1"/>
    <col min="7173" max="7173" width="24.109375" style="2" customWidth="1"/>
    <col min="7174" max="7174" width="30.77734375" style="2" customWidth="1"/>
    <col min="7175" max="7179" width="3.6640625" style="2" customWidth="1"/>
    <col min="7180" max="7180" width="5.6640625" style="2" customWidth="1"/>
    <col min="7181" max="7181" width="3.6640625" style="2" customWidth="1"/>
    <col min="7182" max="7423" width="9" style="2"/>
    <col min="7424" max="7424" width="3" style="2" customWidth="1"/>
    <col min="7425" max="7425" width="2.77734375" style="2" customWidth="1"/>
    <col min="7426" max="7426" width="14.6640625" style="2" customWidth="1"/>
    <col min="7427" max="7427" width="28" style="2" customWidth="1"/>
    <col min="7428" max="7428" width="31.109375" style="2" customWidth="1"/>
    <col min="7429" max="7429" width="24.109375" style="2" customWidth="1"/>
    <col min="7430" max="7430" width="30.77734375" style="2" customWidth="1"/>
    <col min="7431" max="7435" width="3.6640625" style="2" customWidth="1"/>
    <col min="7436" max="7436" width="5.6640625" style="2" customWidth="1"/>
    <col min="7437" max="7437" width="3.6640625" style="2" customWidth="1"/>
    <col min="7438" max="7679" width="9" style="2"/>
    <col min="7680" max="7680" width="3" style="2" customWidth="1"/>
    <col min="7681" max="7681" width="2.77734375" style="2" customWidth="1"/>
    <col min="7682" max="7682" width="14.6640625" style="2" customWidth="1"/>
    <col min="7683" max="7683" width="28" style="2" customWidth="1"/>
    <col min="7684" max="7684" width="31.109375" style="2" customWidth="1"/>
    <col min="7685" max="7685" width="24.109375" style="2" customWidth="1"/>
    <col min="7686" max="7686" width="30.77734375" style="2" customWidth="1"/>
    <col min="7687" max="7691" width="3.6640625" style="2" customWidth="1"/>
    <col min="7692" max="7692" width="5.6640625" style="2" customWidth="1"/>
    <col min="7693" max="7693" width="3.6640625" style="2" customWidth="1"/>
    <col min="7694" max="7935" width="9" style="2"/>
    <col min="7936" max="7936" width="3" style="2" customWidth="1"/>
    <col min="7937" max="7937" width="2.77734375" style="2" customWidth="1"/>
    <col min="7938" max="7938" width="14.6640625" style="2" customWidth="1"/>
    <col min="7939" max="7939" width="28" style="2" customWidth="1"/>
    <col min="7940" max="7940" width="31.109375" style="2" customWidth="1"/>
    <col min="7941" max="7941" width="24.109375" style="2" customWidth="1"/>
    <col min="7942" max="7942" width="30.77734375" style="2" customWidth="1"/>
    <col min="7943" max="7947" width="3.6640625" style="2" customWidth="1"/>
    <col min="7948" max="7948" width="5.6640625" style="2" customWidth="1"/>
    <col min="7949" max="7949" width="3.6640625" style="2" customWidth="1"/>
    <col min="7950" max="8191" width="9" style="2"/>
    <col min="8192" max="8192" width="3" style="2" customWidth="1"/>
    <col min="8193" max="8193" width="2.77734375" style="2" customWidth="1"/>
    <col min="8194" max="8194" width="14.6640625" style="2" customWidth="1"/>
    <col min="8195" max="8195" width="28" style="2" customWidth="1"/>
    <col min="8196" max="8196" width="31.109375" style="2" customWidth="1"/>
    <col min="8197" max="8197" width="24.109375" style="2" customWidth="1"/>
    <col min="8198" max="8198" width="30.77734375" style="2" customWidth="1"/>
    <col min="8199" max="8203" width="3.6640625" style="2" customWidth="1"/>
    <col min="8204" max="8204" width="5.6640625" style="2" customWidth="1"/>
    <col min="8205" max="8205" width="3.6640625" style="2" customWidth="1"/>
    <col min="8206" max="8447" width="9" style="2"/>
    <col min="8448" max="8448" width="3" style="2" customWidth="1"/>
    <col min="8449" max="8449" width="2.77734375" style="2" customWidth="1"/>
    <col min="8450" max="8450" width="14.6640625" style="2" customWidth="1"/>
    <col min="8451" max="8451" width="28" style="2" customWidth="1"/>
    <col min="8452" max="8452" width="31.109375" style="2" customWidth="1"/>
    <col min="8453" max="8453" width="24.109375" style="2" customWidth="1"/>
    <col min="8454" max="8454" width="30.77734375" style="2" customWidth="1"/>
    <col min="8455" max="8459" width="3.6640625" style="2" customWidth="1"/>
    <col min="8460" max="8460" width="5.6640625" style="2" customWidth="1"/>
    <col min="8461" max="8461" width="3.6640625" style="2" customWidth="1"/>
    <col min="8462" max="8703" width="9" style="2"/>
    <col min="8704" max="8704" width="3" style="2" customWidth="1"/>
    <col min="8705" max="8705" width="2.77734375" style="2" customWidth="1"/>
    <col min="8706" max="8706" width="14.6640625" style="2" customWidth="1"/>
    <col min="8707" max="8707" width="28" style="2" customWidth="1"/>
    <col min="8708" max="8708" width="31.109375" style="2" customWidth="1"/>
    <col min="8709" max="8709" width="24.109375" style="2" customWidth="1"/>
    <col min="8710" max="8710" width="30.77734375" style="2" customWidth="1"/>
    <col min="8711" max="8715" width="3.6640625" style="2" customWidth="1"/>
    <col min="8716" max="8716" width="5.6640625" style="2" customWidth="1"/>
    <col min="8717" max="8717" width="3.6640625" style="2" customWidth="1"/>
    <col min="8718" max="8959" width="9" style="2"/>
    <col min="8960" max="8960" width="3" style="2" customWidth="1"/>
    <col min="8961" max="8961" width="2.77734375" style="2" customWidth="1"/>
    <col min="8962" max="8962" width="14.6640625" style="2" customWidth="1"/>
    <col min="8963" max="8963" width="28" style="2" customWidth="1"/>
    <col min="8964" max="8964" width="31.109375" style="2" customWidth="1"/>
    <col min="8965" max="8965" width="24.109375" style="2" customWidth="1"/>
    <col min="8966" max="8966" width="30.77734375" style="2" customWidth="1"/>
    <col min="8967" max="8971" width="3.6640625" style="2" customWidth="1"/>
    <col min="8972" max="8972" width="5.6640625" style="2" customWidth="1"/>
    <col min="8973" max="8973" width="3.6640625" style="2" customWidth="1"/>
    <col min="8974" max="9215" width="9" style="2"/>
    <col min="9216" max="9216" width="3" style="2" customWidth="1"/>
    <col min="9217" max="9217" width="2.77734375" style="2" customWidth="1"/>
    <col min="9218" max="9218" width="14.6640625" style="2" customWidth="1"/>
    <col min="9219" max="9219" width="28" style="2" customWidth="1"/>
    <col min="9220" max="9220" width="31.109375" style="2" customWidth="1"/>
    <col min="9221" max="9221" width="24.109375" style="2" customWidth="1"/>
    <col min="9222" max="9222" width="30.77734375" style="2" customWidth="1"/>
    <col min="9223" max="9227" width="3.6640625" style="2" customWidth="1"/>
    <col min="9228" max="9228" width="5.6640625" style="2" customWidth="1"/>
    <col min="9229" max="9229" width="3.6640625" style="2" customWidth="1"/>
    <col min="9230" max="9471" width="9" style="2"/>
    <col min="9472" max="9472" width="3" style="2" customWidth="1"/>
    <col min="9473" max="9473" width="2.77734375" style="2" customWidth="1"/>
    <col min="9474" max="9474" width="14.6640625" style="2" customWidth="1"/>
    <col min="9475" max="9475" width="28" style="2" customWidth="1"/>
    <col min="9476" max="9476" width="31.109375" style="2" customWidth="1"/>
    <col min="9477" max="9477" width="24.109375" style="2" customWidth="1"/>
    <col min="9478" max="9478" width="30.77734375" style="2" customWidth="1"/>
    <col min="9479" max="9483" width="3.6640625" style="2" customWidth="1"/>
    <col min="9484" max="9484" width="5.6640625" style="2" customWidth="1"/>
    <col min="9485" max="9485" width="3.6640625" style="2" customWidth="1"/>
    <col min="9486" max="9727" width="9" style="2"/>
    <col min="9728" max="9728" width="3" style="2" customWidth="1"/>
    <col min="9729" max="9729" width="2.77734375" style="2" customWidth="1"/>
    <col min="9730" max="9730" width="14.6640625" style="2" customWidth="1"/>
    <col min="9731" max="9731" width="28" style="2" customWidth="1"/>
    <col min="9732" max="9732" width="31.109375" style="2" customWidth="1"/>
    <col min="9733" max="9733" width="24.109375" style="2" customWidth="1"/>
    <col min="9734" max="9734" width="30.77734375" style="2" customWidth="1"/>
    <col min="9735" max="9739" width="3.6640625" style="2" customWidth="1"/>
    <col min="9740" max="9740" width="5.6640625" style="2" customWidth="1"/>
    <col min="9741" max="9741" width="3.6640625" style="2" customWidth="1"/>
    <col min="9742" max="9983" width="9" style="2"/>
    <col min="9984" max="9984" width="3" style="2" customWidth="1"/>
    <col min="9985" max="9985" width="2.77734375" style="2" customWidth="1"/>
    <col min="9986" max="9986" width="14.6640625" style="2" customWidth="1"/>
    <col min="9987" max="9987" width="28" style="2" customWidth="1"/>
    <col min="9988" max="9988" width="31.109375" style="2" customWidth="1"/>
    <col min="9989" max="9989" width="24.109375" style="2" customWidth="1"/>
    <col min="9990" max="9990" width="30.77734375" style="2" customWidth="1"/>
    <col min="9991" max="9995" width="3.6640625" style="2" customWidth="1"/>
    <col min="9996" max="9996" width="5.6640625" style="2" customWidth="1"/>
    <col min="9997" max="9997" width="3.6640625" style="2" customWidth="1"/>
    <col min="9998" max="10239" width="9" style="2"/>
    <col min="10240" max="10240" width="3" style="2" customWidth="1"/>
    <col min="10241" max="10241" width="2.77734375" style="2" customWidth="1"/>
    <col min="10242" max="10242" width="14.6640625" style="2" customWidth="1"/>
    <col min="10243" max="10243" width="28" style="2" customWidth="1"/>
    <col min="10244" max="10244" width="31.109375" style="2" customWidth="1"/>
    <col min="10245" max="10245" width="24.109375" style="2" customWidth="1"/>
    <col min="10246" max="10246" width="30.77734375" style="2" customWidth="1"/>
    <col min="10247" max="10251" width="3.6640625" style="2" customWidth="1"/>
    <col min="10252" max="10252" width="5.6640625" style="2" customWidth="1"/>
    <col min="10253" max="10253" width="3.6640625" style="2" customWidth="1"/>
    <col min="10254" max="10495" width="9" style="2"/>
    <col min="10496" max="10496" width="3" style="2" customWidth="1"/>
    <col min="10497" max="10497" width="2.77734375" style="2" customWidth="1"/>
    <col min="10498" max="10498" width="14.6640625" style="2" customWidth="1"/>
    <col min="10499" max="10499" width="28" style="2" customWidth="1"/>
    <col min="10500" max="10500" width="31.109375" style="2" customWidth="1"/>
    <col min="10501" max="10501" width="24.109375" style="2" customWidth="1"/>
    <col min="10502" max="10502" width="30.77734375" style="2" customWidth="1"/>
    <col min="10503" max="10507" width="3.6640625" style="2" customWidth="1"/>
    <col min="10508" max="10508" width="5.6640625" style="2" customWidth="1"/>
    <col min="10509" max="10509" width="3.6640625" style="2" customWidth="1"/>
    <col min="10510" max="10751" width="9" style="2"/>
    <col min="10752" max="10752" width="3" style="2" customWidth="1"/>
    <col min="10753" max="10753" width="2.77734375" style="2" customWidth="1"/>
    <col min="10754" max="10754" width="14.6640625" style="2" customWidth="1"/>
    <col min="10755" max="10755" width="28" style="2" customWidth="1"/>
    <col min="10756" max="10756" width="31.109375" style="2" customWidth="1"/>
    <col min="10757" max="10757" width="24.109375" style="2" customWidth="1"/>
    <col min="10758" max="10758" width="30.77734375" style="2" customWidth="1"/>
    <col min="10759" max="10763" width="3.6640625" style="2" customWidth="1"/>
    <col min="10764" max="10764" width="5.6640625" style="2" customWidth="1"/>
    <col min="10765" max="10765" width="3.6640625" style="2" customWidth="1"/>
    <col min="10766" max="11007" width="9" style="2"/>
    <col min="11008" max="11008" width="3" style="2" customWidth="1"/>
    <col min="11009" max="11009" width="2.77734375" style="2" customWidth="1"/>
    <col min="11010" max="11010" width="14.6640625" style="2" customWidth="1"/>
    <col min="11011" max="11011" width="28" style="2" customWidth="1"/>
    <col min="11012" max="11012" width="31.109375" style="2" customWidth="1"/>
    <col min="11013" max="11013" width="24.109375" style="2" customWidth="1"/>
    <col min="11014" max="11014" width="30.77734375" style="2" customWidth="1"/>
    <col min="11015" max="11019" width="3.6640625" style="2" customWidth="1"/>
    <col min="11020" max="11020" width="5.6640625" style="2" customWidth="1"/>
    <col min="11021" max="11021" width="3.6640625" style="2" customWidth="1"/>
    <col min="11022" max="11263" width="9" style="2"/>
    <col min="11264" max="11264" width="3" style="2" customWidth="1"/>
    <col min="11265" max="11265" width="2.77734375" style="2" customWidth="1"/>
    <col min="11266" max="11266" width="14.6640625" style="2" customWidth="1"/>
    <col min="11267" max="11267" width="28" style="2" customWidth="1"/>
    <col min="11268" max="11268" width="31.109375" style="2" customWidth="1"/>
    <col min="11269" max="11269" width="24.109375" style="2" customWidth="1"/>
    <col min="11270" max="11270" width="30.77734375" style="2" customWidth="1"/>
    <col min="11271" max="11275" width="3.6640625" style="2" customWidth="1"/>
    <col min="11276" max="11276" width="5.6640625" style="2" customWidth="1"/>
    <col min="11277" max="11277" width="3.6640625" style="2" customWidth="1"/>
    <col min="11278" max="11519" width="9" style="2"/>
    <col min="11520" max="11520" width="3" style="2" customWidth="1"/>
    <col min="11521" max="11521" width="2.77734375" style="2" customWidth="1"/>
    <col min="11522" max="11522" width="14.6640625" style="2" customWidth="1"/>
    <col min="11523" max="11523" width="28" style="2" customWidth="1"/>
    <col min="11524" max="11524" width="31.109375" style="2" customWidth="1"/>
    <col min="11525" max="11525" width="24.109375" style="2" customWidth="1"/>
    <col min="11526" max="11526" width="30.77734375" style="2" customWidth="1"/>
    <col min="11527" max="11531" width="3.6640625" style="2" customWidth="1"/>
    <col min="11532" max="11532" width="5.6640625" style="2" customWidth="1"/>
    <col min="11533" max="11533" width="3.6640625" style="2" customWidth="1"/>
    <col min="11534" max="11775" width="9" style="2"/>
    <col min="11776" max="11776" width="3" style="2" customWidth="1"/>
    <col min="11777" max="11777" width="2.77734375" style="2" customWidth="1"/>
    <col min="11778" max="11778" width="14.6640625" style="2" customWidth="1"/>
    <col min="11779" max="11779" width="28" style="2" customWidth="1"/>
    <col min="11780" max="11780" width="31.109375" style="2" customWidth="1"/>
    <col min="11781" max="11781" width="24.109375" style="2" customWidth="1"/>
    <col min="11782" max="11782" width="30.77734375" style="2" customWidth="1"/>
    <col min="11783" max="11787" width="3.6640625" style="2" customWidth="1"/>
    <col min="11788" max="11788" width="5.6640625" style="2" customWidth="1"/>
    <col min="11789" max="11789" width="3.6640625" style="2" customWidth="1"/>
    <col min="11790" max="12031" width="9" style="2"/>
    <col min="12032" max="12032" width="3" style="2" customWidth="1"/>
    <col min="12033" max="12033" width="2.77734375" style="2" customWidth="1"/>
    <col min="12034" max="12034" width="14.6640625" style="2" customWidth="1"/>
    <col min="12035" max="12035" width="28" style="2" customWidth="1"/>
    <col min="12036" max="12036" width="31.109375" style="2" customWidth="1"/>
    <col min="12037" max="12037" width="24.109375" style="2" customWidth="1"/>
    <col min="12038" max="12038" width="30.77734375" style="2" customWidth="1"/>
    <col min="12039" max="12043" width="3.6640625" style="2" customWidth="1"/>
    <col min="12044" max="12044" width="5.6640625" style="2" customWidth="1"/>
    <col min="12045" max="12045" width="3.6640625" style="2" customWidth="1"/>
    <col min="12046" max="12287" width="9" style="2"/>
    <col min="12288" max="12288" width="3" style="2" customWidth="1"/>
    <col min="12289" max="12289" width="2.77734375" style="2" customWidth="1"/>
    <col min="12290" max="12290" width="14.6640625" style="2" customWidth="1"/>
    <col min="12291" max="12291" width="28" style="2" customWidth="1"/>
    <col min="12292" max="12292" width="31.109375" style="2" customWidth="1"/>
    <col min="12293" max="12293" width="24.109375" style="2" customWidth="1"/>
    <col min="12294" max="12294" width="30.77734375" style="2" customWidth="1"/>
    <col min="12295" max="12299" width="3.6640625" style="2" customWidth="1"/>
    <col min="12300" max="12300" width="5.6640625" style="2" customWidth="1"/>
    <col min="12301" max="12301" width="3.6640625" style="2" customWidth="1"/>
    <col min="12302" max="12543" width="9" style="2"/>
    <col min="12544" max="12544" width="3" style="2" customWidth="1"/>
    <col min="12545" max="12545" width="2.77734375" style="2" customWidth="1"/>
    <col min="12546" max="12546" width="14.6640625" style="2" customWidth="1"/>
    <col min="12547" max="12547" width="28" style="2" customWidth="1"/>
    <col min="12548" max="12548" width="31.109375" style="2" customWidth="1"/>
    <col min="12549" max="12549" width="24.109375" style="2" customWidth="1"/>
    <col min="12550" max="12550" width="30.77734375" style="2" customWidth="1"/>
    <col min="12551" max="12555" width="3.6640625" style="2" customWidth="1"/>
    <col min="12556" max="12556" width="5.6640625" style="2" customWidth="1"/>
    <col min="12557" max="12557" width="3.6640625" style="2" customWidth="1"/>
    <col min="12558" max="12799" width="9" style="2"/>
    <col min="12800" max="12800" width="3" style="2" customWidth="1"/>
    <col min="12801" max="12801" width="2.77734375" style="2" customWidth="1"/>
    <col min="12802" max="12802" width="14.6640625" style="2" customWidth="1"/>
    <col min="12803" max="12803" width="28" style="2" customWidth="1"/>
    <col min="12804" max="12804" width="31.109375" style="2" customWidth="1"/>
    <col min="12805" max="12805" width="24.109375" style="2" customWidth="1"/>
    <col min="12806" max="12806" width="30.77734375" style="2" customWidth="1"/>
    <col min="12807" max="12811" width="3.6640625" style="2" customWidth="1"/>
    <col min="12812" max="12812" width="5.6640625" style="2" customWidth="1"/>
    <col min="12813" max="12813" width="3.6640625" style="2" customWidth="1"/>
    <col min="12814" max="13055" width="9" style="2"/>
    <col min="13056" max="13056" width="3" style="2" customWidth="1"/>
    <col min="13057" max="13057" width="2.77734375" style="2" customWidth="1"/>
    <col min="13058" max="13058" width="14.6640625" style="2" customWidth="1"/>
    <col min="13059" max="13059" width="28" style="2" customWidth="1"/>
    <col min="13060" max="13060" width="31.109375" style="2" customWidth="1"/>
    <col min="13061" max="13061" width="24.109375" style="2" customWidth="1"/>
    <col min="13062" max="13062" width="30.77734375" style="2" customWidth="1"/>
    <col min="13063" max="13067" width="3.6640625" style="2" customWidth="1"/>
    <col min="13068" max="13068" width="5.6640625" style="2" customWidth="1"/>
    <col min="13069" max="13069" width="3.6640625" style="2" customWidth="1"/>
    <col min="13070" max="13311" width="9" style="2"/>
    <col min="13312" max="13312" width="3" style="2" customWidth="1"/>
    <col min="13313" max="13313" width="2.77734375" style="2" customWidth="1"/>
    <col min="13314" max="13314" width="14.6640625" style="2" customWidth="1"/>
    <col min="13315" max="13315" width="28" style="2" customWidth="1"/>
    <col min="13316" max="13316" width="31.109375" style="2" customWidth="1"/>
    <col min="13317" max="13317" width="24.109375" style="2" customWidth="1"/>
    <col min="13318" max="13318" width="30.77734375" style="2" customWidth="1"/>
    <col min="13319" max="13323" width="3.6640625" style="2" customWidth="1"/>
    <col min="13324" max="13324" width="5.6640625" style="2" customWidth="1"/>
    <col min="13325" max="13325" width="3.6640625" style="2" customWidth="1"/>
    <col min="13326" max="13567" width="9" style="2"/>
    <col min="13568" max="13568" width="3" style="2" customWidth="1"/>
    <col min="13569" max="13569" width="2.77734375" style="2" customWidth="1"/>
    <col min="13570" max="13570" width="14.6640625" style="2" customWidth="1"/>
    <col min="13571" max="13571" width="28" style="2" customWidth="1"/>
    <col min="13572" max="13572" width="31.109375" style="2" customWidth="1"/>
    <col min="13573" max="13573" width="24.109375" style="2" customWidth="1"/>
    <col min="13574" max="13574" width="30.77734375" style="2" customWidth="1"/>
    <col min="13575" max="13579" width="3.6640625" style="2" customWidth="1"/>
    <col min="13580" max="13580" width="5.6640625" style="2" customWidth="1"/>
    <col min="13581" max="13581" width="3.6640625" style="2" customWidth="1"/>
    <col min="13582" max="13823" width="9" style="2"/>
    <col min="13824" max="13824" width="3" style="2" customWidth="1"/>
    <col min="13825" max="13825" width="2.77734375" style="2" customWidth="1"/>
    <col min="13826" max="13826" width="14.6640625" style="2" customWidth="1"/>
    <col min="13827" max="13827" width="28" style="2" customWidth="1"/>
    <col min="13828" max="13828" width="31.109375" style="2" customWidth="1"/>
    <col min="13829" max="13829" width="24.109375" style="2" customWidth="1"/>
    <col min="13830" max="13830" width="30.77734375" style="2" customWidth="1"/>
    <col min="13831" max="13835" width="3.6640625" style="2" customWidth="1"/>
    <col min="13836" max="13836" width="5.6640625" style="2" customWidth="1"/>
    <col min="13837" max="13837" width="3.6640625" style="2" customWidth="1"/>
    <col min="13838" max="14079" width="9" style="2"/>
    <col min="14080" max="14080" width="3" style="2" customWidth="1"/>
    <col min="14081" max="14081" width="2.77734375" style="2" customWidth="1"/>
    <col min="14082" max="14082" width="14.6640625" style="2" customWidth="1"/>
    <col min="14083" max="14083" width="28" style="2" customWidth="1"/>
    <col min="14084" max="14084" width="31.109375" style="2" customWidth="1"/>
    <col min="14085" max="14085" width="24.109375" style="2" customWidth="1"/>
    <col min="14086" max="14086" width="30.77734375" style="2" customWidth="1"/>
    <col min="14087" max="14091" width="3.6640625" style="2" customWidth="1"/>
    <col min="14092" max="14092" width="5.6640625" style="2" customWidth="1"/>
    <col min="14093" max="14093" width="3.6640625" style="2" customWidth="1"/>
    <col min="14094" max="14335" width="9" style="2"/>
    <col min="14336" max="14336" width="3" style="2" customWidth="1"/>
    <col min="14337" max="14337" width="2.77734375" style="2" customWidth="1"/>
    <col min="14338" max="14338" width="14.6640625" style="2" customWidth="1"/>
    <col min="14339" max="14339" width="28" style="2" customWidth="1"/>
    <col min="14340" max="14340" width="31.109375" style="2" customWidth="1"/>
    <col min="14341" max="14341" width="24.109375" style="2" customWidth="1"/>
    <col min="14342" max="14342" width="30.77734375" style="2" customWidth="1"/>
    <col min="14343" max="14347" width="3.6640625" style="2" customWidth="1"/>
    <col min="14348" max="14348" width="5.6640625" style="2" customWidth="1"/>
    <col min="14349" max="14349" width="3.6640625" style="2" customWidth="1"/>
    <col min="14350" max="14591" width="9" style="2"/>
    <col min="14592" max="14592" width="3" style="2" customWidth="1"/>
    <col min="14593" max="14593" width="2.77734375" style="2" customWidth="1"/>
    <col min="14594" max="14594" width="14.6640625" style="2" customWidth="1"/>
    <col min="14595" max="14595" width="28" style="2" customWidth="1"/>
    <col min="14596" max="14596" width="31.109375" style="2" customWidth="1"/>
    <col min="14597" max="14597" width="24.109375" style="2" customWidth="1"/>
    <col min="14598" max="14598" width="30.77734375" style="2" customWidth="1"/>
    <col min="14599" max="14603" width="3.6640625" style="2" customWidth="1"/>
    <col min="14604" max="14604" width="5.6640625" style="2" customWidth="1"/>
    <col min="14605" max="14605" width="3.6640625" style="2" customWidth="1"/>
    <col min="14606" max="14847" width="9" style="2"/>
    <col min="14848" max="14848" width="3" style="2" customWidth="1"/>
    <col min="14849" max="14849" width="2.77734375" style="2" customWidth="1"/>
    <col min="14850" max="14850" width="14.6640625" style="2" customWidth="1"/>
    <col min="14851" max="14851" width="28" style="2" customWidth="1"/>
    <col min="14852" max="14852" width="31.109375" style="2" customWidth="1"/>
    <col min="14853" max="14853" width="24.109375" style="2" customWidth="1"/>
    <col min="14854" max="14854" width="30.77734375" style="2" customWidth="1"/>
    <col min="14855" max="14859" width="3.6640625" style="2" customWidth="1"/>
    <col min="14860" max="14860" width="5.6640625" style="2" customWidth="1"/>
    <col min="14861" max="14861" width="3.6640625" style="2" customWidth="1"/>
    <col min="14862" max="15103" width="9" style="2"/>
    <col min="15104" max="15104" width="3" style="2" customWidth="1"/>
    <col min="15105" max="15105" width="2.77734375" style="2" customWidth="1"/>
    <col min="15106" max="15106" width="14.6640625" style="2" customWidth="1"/>
    <col min="15107" max="15107" width="28" style="2" customWidth="1"/>
    <col min="15108" max="15108" width="31.109375" style="2" customWidth="1"/>
    <col min="15109" max="15109" width="24.109375" style="2" customWidth="1"/>
    <col min="15110" max="15110" width="30.77734375" style="2" customWidth="1"/>
    <col min="15111" max="15115" width="3.6640625" style="2" customWidth="1"/>
    <col min="15116" max="15116" width="5.6640625" style="2" customWidth="1"/>
    <col min="15117" max="15117" width="3.6640625" style="2" customWidth="1"/>
    <col min="15118" max="15359" width="9" style="2"/>
    <col min="15360" max="15360" width="3" style="2" customWidth="1"/>
    <col min="15361" max="15361" width="2.77734375" style="2" customWidth="1"/>
    <col min="15362" max="15362" width="14.6640625" style="2" customWidth="1"/>
    <col min="15363" max="15363" width="28" style="2" customWidth="1"/>
    <col min="15364" max="15364" width="31.109375" style="2" customWidth="1"/>
    <col min="15365" max="15365" width="24.109375" style="2" customWidth="1"/>
    <col min="15366" max="15366" width="30.77734375" style="2" customWidth="1"/>
    <col min="15367" max="15371" width="3.6640625" style="2" customWidth="1"/>
    <col min="15372" max="15372" width="5.6640625" style="2" customWidth="1"/>
    <col min="15373" max="15373" width="3.6640625" style="2" customWidth="1"/>
    <col min="15374" max="15615" width="9" style="2"/>
    <col min="15616" max="15616" width="3" style="2" customWidth="1"/>
    <col min="15617" max="15617" width="2.77734375" style="2" customWidth="1"/>
    <col min="15618" max="15618" width="14.6640625" style="2" customWidth="1"/>
    <col min="15619" max="15619" width="28" style="2" customWidth="1"/>
    <col min="15620" max="15620" width="31.109375" style="2" customWidth="1"/>
    <col min="15621" max="15621" width="24.109375" style="2" customWidth="1"/>
    <col min="15622" max="15622" width="30.77734375" style="2" customWidth="1"/>
    <col min="15623" max="15627" width="3.6640625" style="2" customWidth="1"/>
    <col min="15628" max="15628" width="5.6640625" style="2" customWidth="1"/>
    <col min="15629" max="15629" width="3.6640625" style="2" customWidth="1"/>
    <col min="15630" max="15871" width="9" style="2"/>
    <col min="15872" max="15872" width="3" style="2" customWidth="1"/>
    <col min="15873" max="15873" width="2.77734375" style="2" customWidth="1"/>
    <col min="15874" max="15874" width="14.6640625" style="2" customWidth="1"/>
    <col min="15875" max="15875" width="28" style="2" customWidth="1"/>
    <col min="15876" max="15876" width="31.109375" style="2" customWidth="1"/>
    <col min="15877" max="15877" width="24.109375" style="2" customWidth="1"/>
    <col min="15878" max="15878" width="30.77734375" style="2" customWidth="1"/>
    <col min="15879" max="15883" width="3.6640625" style="2" customWidth="1"/>
    <col min="15884" max="15884" width="5.6640625" style="2" customWidth="1"/>
    <col min="15885" max="15885" width="3.6640625" style="2" customWidth="1"/>
    <col min="15886" max="16127" width="9" style="2"/>
    <col min="16128" max="16128" width="3" style="2" customWidth="1"/>
    <col min="16129" max="16129" width="2.77734375" style="2" customWidth="1"/>
    <col min="16130" max="16130" width="14.6640625" style="2" customWidth="1"/>
    <col min="16131" max="16131" width="28" style="2" customWidth="1"/>
    <col min="16132" max="16132" width="31.109375" style="2" customWidth="1"/>
    <col min="16133" max="16133" width="24.109375" style="2" customWidth="1"/>
    <col min="16134" max="16134" width="30.77734375" style="2" customWidth="1"/>
    <col min="16135" max="16139" width="3.6640625" style="2" customWidth="1"/>
    <col min="16140" max="16140" width="5.6640625" style="2" customWidth="1"/>
    <col min="16141" max="16141" width="3.6640625" style="2" customWidth="1"/>
    <col min="16142" max="16384" width="9" style="2"/>
  </cols>
  <sheetData>
    <row r="1" spans="1:14" ht="9" customHeight="1">
      <c r="A1" s="157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4" ht="9" customHeight="1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4" ht="11.25" customHeight="1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4" spans="1:14" ht="11.25" customHeight="1" thickBot="1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</row>
    <row r="5" spans="1:14" ht="15.75" customHeight="1">
      <c r="A5" s="160" t="s">
        <v>0</v>
      </c>
      <c r="B5" s="163" t="s">
        <v>1</v>
      </c>
      <c r="C5" s="166" t="s">
        <v>2</v>
      </c>
      <c r="D5" s="169" t="s">
        <v>3</v>
      </c>
      <c r="E5" s="169" t="s">
        <v>4</v>
      </c>
      <c r="F5" s="169" t="s">
        <v>5</v>
      </c>
      <c r="G5" s="169" t="s">
        <v>6</v>
      </c>
      <c r="H5" s="172" t="s">
        <v>7</v>
      </c>
      <c r="I5" s="172" t="s">
        <v>8</v>
      </c>
      <c r="J5" s="172" t="s">
        <v>9</v>
      </c>
      <c r="K5" s="172" t="s">
        <v>10</v>
      </c>
      <c r="L5" s="172" t="s">
        <v>11</v>
      </c>
      <c r="M5" s="154" t="s">
        <v>13</v>
      </c>
    </row>
    <row r="6" spans="1:14" ht="13.5" customHeight="1">
      <c r="A6" s="161"/>
      <c r="B6" s="164"/>
      <c r="C6" s="167"/>
      <c r="D6" s="170"/>
      <c r="E6" s="170"/>
      <c r="F6" s="170"/>
      <c r="G6" s="170"/>
      <c r="H6" s="173"/>
      <c r="I6" s="173"/>
      <c r="J6" s="173"/>
      <c r="K6" s="173"/>
      <c r="L6" s="173"/>
      <c r="M6" s="155"/>
    </row>
    <row r="7" spans="1:14" ht="18" customHeight="1" thickBot="1">
      <c r="A7" s="162"/>
      <c r="B7" s="165"/>
      <c r="C7" s="168"/>
      <c r="D7" s="171"/>
      <c r="E7" s="171"/>
      <c r="F7" s="171"/>
      <c r="G7" s="171"/>
      <c r="H7" s="174"/>
      <c r="I7" s="174"/>
      <c r="J7" s="174"/>
      <c r="K7" s="174"/>
      <c r="L7" s="174"/>
      <c r="M7" s="156"/>
    </row>
    <row r="8" spans="1:14" s="69" customFormat="1" ht="30" customHeight="1">
      <c r="A8" s="123">
        <v>1</v>
      </c>
      <c r="B8" s="5" t="s">
        <v>17</v>
      </c>
      <c r="C8" s="103" t="s">
        <v>42</v>
      </c>
      <c r="D8" s="104" t="s">
        <v>152</v>
      </c>
      <c r="E8" s="104" t="s">
        <v>153</v>
      </c>
      <c r="F8" s="105" t="s">
        <v>98</v>
      </c>
      <c r="G8" s="106" t="s">
        <v>99</v>
      </c>
      <c r="H8" s="70">
        <v>4.3</v>
      </c>
      <c r="I8" s="71">
        <v>2</v>
      </c>
      <c r="J8" s="71">
        <v>1</v>
      </c>
      <c r="K8" s="71">
        <v>2.2999999999999998</v>
      </c>
      <c r="L8" s="72">
        <v>1</v>
      </c>
      <c r="M8" s="83">
        <f t="shared" ref="M8:M29" si="0">H8*70+I8*75+J8*25+K8*45+L8*60</f>
        <v>639.5</v>
      </c>
      <c r="N8" s="68"/>
    </row>
    <row r="9" spans="1:14" s="69" customFormat="1" ht="30" customHeight="1">
      <c r="A9" s="123">
        <v>2</v>
      </c>
      <c r="B9" s="5" t="s">
        <v>18</v>
      </c>
      <c r="C9" s="103" t="s">
        <v>34</v>
      </c>
      <c r="D9" s="104" t="s">
        <v>154</v>
      </c>
      <c r="E9" s="104" t="s">
        <v>155</v>
      </c>
      <c r="F9" s="104" t="s">
        <v>150</v>
      </c>
      <c r="G9" s="104" t="s">
        <v>35</v>
      </c>
      <c r="H9" s="70">
        <v>4.2</v>
      </c>
      <c r="I9" s="71">
        <v>2</v>
      </c>
      <c r="J9" s="71">
        <v>1.3</v>
      </c>
      <c r="K9" s="71">
        <v>2.8</v>
      </c>
      <c r="L9" s="72">
        <v>1</v>
      </c>
      <c r="M9" s="83">
        <f t="shared" si="0"/>
        <v>662.5</v>
      </c>
      <c r="N9" s="75"/>
    </row>
    <row r="10" spans="1:14" s="69" customFormat="1" ht="30" customHeight="1" thickBot="1">
      <c r="A10" s="123">
        <v>3</v>
      </c>
      <c r="B10" s="5" t="s">
        <v>14</v>
      </c>
      <c r="C10" s="103" t="s">
        <v>101</v>
      </c>
      <c r="D10" s="104" t="s">
        <v>157</v>
      </c>
      <c r="E10" s="104" t="s">
        <v>158</v>
      </c>
      <c r="F10" s="105" t="s">
        <v>98</v>
      </c>
      <c r="G10" s="106" t="s">
        <v>136</v>
      </c>
      <c r="H10" s="70">
        <v>5</v>
      </c>
      <c r="I10" s="71">
        <v>2</v>
      </c>
      <c r="J10" s="71">
        <v>1</v>
      </c>
      <c r="K10" s="71">
        <v>3</v>
      </c>
      <c r="L10" s="67">
        <v>1</v>
      </c>
      <c r="M10" s="74">
        <f t="shared" si="0"/>
        <v>720</v>
      </c>
      <c r="N10" s="68"/>
    </row>
    <row r="11" spans="1:14" s="69" customFormat="1" ht="30" customHeight="1" thickBot="1">
      <c r="A11" s="124">
        <v>4</v>
      </c>
      <c r="B11" s="4" t="s">
        <v>15</v>
      </c>
      <c r="C11" s="107" t="s">
        <v>37</v>
      </c>
      <c r="D11" s="108" t="s">
        <v>82</v>
      </c>
      <c r="E11" s="107" t="s">
        <v>83</v>
      </c>
      <c r="F11" s="108" t="s">
        <v>141</v>
      </c>
      <c r="G11" s="108" t="s">
        <v>159</v>
      </c>
      <c r="H11" s="76">
        <v>5</v>
      </c>
      <c r="I11" s="77">
        <v>2</v>
      </c>
      <c r="J11" s="77">
        <v>2.8</v>
      </c>
      <c r="K11" s="78">
        <v>3</v>
      </c>
      <c r="L11" s="79"/>
      <c r="M11" s="81">
        <f t="shared" si="0"/>
        <v>705</v>
      </c>
      <c r="N11" s="68"/>
    </row>
    <row r="12" spans="1:14" s="69" customFormat="1" ht="30" customHeight="1" thickTop="1">
      <c r="A12" s="125">
        <v>7</v>
      </c>
      <c r="B12" s="7" t="s">
        <v>16</v>
      </c>
      <c r="C12" s="99" t="s">
        <v>38</v>
      </c>
      <c r="D12" s="100" t="s">
        <v>84</v>
      </c>
      <c r="E12" s="101" t="s">
        <v>40</v>
      </c>
      <c r="F12" s="100" t="s">
        <v>98</v>
      </c>
      <c r="G12" s="102" t="s">
        <v>41</v>
      </c>
      <c r="H12" s="72">
        <v>4.8</v>
      </c>
      <c r="I12" s="72">
        <v>2</v>
      </c>
      <c r="J12" s="72">
        <v>1.3</v>
      </c>
      <c r="K12" s="72">
        <v>2.8</v>
      </c>
      <c r="L12" s="117">
        <v>1</v>
      </c>
      <c r="M12" s="83">
        <f t="shared" si="0"/>
        <v>704.5</v>
      </c>
      <c r="N12" s="68"/>
    </row>
    <row r="13" spans="1:14" s="69" customFormat="1" ht="30" customHeight="1">
      <c r="A13" s="123">
        <v>8</v>
      </c>
      <c r="B13" s="5" t="s">
        <v>17</v>
      </c>
      <c r="C13" s="184" t="s">
        <v>137</v>
      </c>
      <c r="D13" s="185"/>
      <c r="E13" s="185"/>
      <c r="F13" s="185"/>
      <c r="G13" s="186"/>
      <c r="H13" s="84">
        <v>5</v>
      </c>
      <c r="I13" s="72">
        <v>2</v>
      </c>
      <c r="J13" s="72">
        <v>1</v>
      </c>
      <c r="K13" s="72">
        <v>2</v>
      </c>
      <c r="L13" s="72">
        <v>1</v>
      </c>
      <c r="M13" s="83">
        <f t="shared" si="0"/>
        <v>675</v>
      </c>
      <c r="N13" s="68"/>
    </row>
    <row r="14" spans="1:14" s="69" customFormat="1" ht="30" customHeight="1">
      <c r="A14" s="123">
        <v>9</v>
      </c>
      <c r="B14" s="5" t="s">
        <v>18</v>
      </c>
      <c r="C14" s="105" t="s">
        <v>43</v>
      </c>
      <c r="D14" s="104" t="s">
        <v>44</v>
      </c>
      <c r="E14" s="104" t="s">
        <v>85</v>
      </c>
      <c r="F14" s="104" t="s">
        <v>142</v>
      </c>
      <c r="G14" s="106" t="s">
        <v>160</v>
      </c>
      <c r="H14" s="70">
        <v>4</v>
      </c>
      <c r="I14" s="71">
        <v>2</v>
      </c>
      <c r="J14" s="71">
        <v>1.6</v>
      </c>
      <c r="K14" s="71">
        <v>2.5</v>
      </c>
      <c r="L14" s="72">
        <v>1</v>
      </c>
      <c r="M14" s="83">
        <f t="shared" si="0"/>
        <v>642.5</v>
      </c>
      <c r="N14" s="68"/>
    </row>
    <row r="15" spans="1:14" s="69" customFormat="1" ht="30" customHeight="1" thickBot="1">
      <c r="A15" s="123">
        <v>10</v>
      </c>
      <c r="B15" s="5" t="s">
        <v>14</v>
      </c>
      <c r="C15" s="178" t="s">
        <v>161</v>
      </c>
      <c r="D15" s="179"/>
      <c r="E15" s="179"/>
      <c r="F15" s="179"/>
      <c r="G15" s="180"/>
      <c r="H15" s="71">
        <v>5</v>
      </c>
      <c r="I15" s="71">
        <v>2</v>
      </c>
      <c r="J15" s="71">
        <v>1</v>
      </c>
      <c r="K15" s="97">
        <v>3</v>
      </c>
      <c r="L15" s="71">
        <v>1</v>
      </c>
      <c r="M15" s="74">
        <f t="shared" si="0"/>
        <v>720</v>
      </c>
      <c r="N15" s="68"/>
    </row>
    <row r="16" spans="1:14" s="69" customFormat="1" ht="30" customHeight="1" thickBot="1">
      <c r="A16" s="126">
        <v>11</v>
      </c>
      <c r="B16" s="6" t="s">
        <v>15</v>
      </c>
      <c r="C16" s="105" t="s">
        <v>106</v>
      </c>
      <c r="D16" s="105" t="s">
        <v>162</v>
      </c>
      <c r="E16" s="105" t="s">
        <v>86</v>
      </c>
      <c r="F16" s="105" t="s">
        <v>163</v>
      </c>
      <c r="G16" s="121" t="s">
        <v>114</v>
      </c>
      <c r="H16" s="84">
        <v>4.3</v>
      </c>
      <c r="I16" s="72">
        <v>2</v>
      </c>
      <c r="J16" s="72">
        <v>1.5</v>
      </c>
      <c r="K16" s="88">
        <v>2.2999999999999998</v>
      </c>
      <c r="L16" s="79"/>
      <c r="M16" s="83">
        <f t="shared" si="0"/>
        <v>592</v>
      </c>
      <c r="N16" s="75"/>
    </row>
    <row r="17" spans="1:14" s="69" customFormat="1" ht="30" customHeight="1" thickTop="1">
      <c r="A17" s="127">
        <v>14</v>
      </c>
      <c r="B17" s="66" t="s">
        <v>16</v>
      </c>
      <c r="C17" s="181" t="s">
        <v>164</v>
      </c>
      <c r="D17" s="182"/>
      <c r="E17" s="182"/>
      <c r="F17" s="182"/>
      <c r="G17" s="183"/>
      <c r="H17" s="85">
        <v>5</v>
      </c>
      <c r="I17" s="85">
        <v>2</v>
      </c>
      <c r="J17" s="85">
        <v>1.1000000000000001</v>
      </c>
      <c r="K17" s="85">
        <v>3</v>
      </c>
      <c r="L17" s="72">
        <v>1</v>
      </c>
      <c r="M17" s="92">
        <f t="shared" si="0"/>
        <v>722.5</v>
      </c>
      <c r="N17" s="68"/>
    </row>
    <row r="18" spans="1:14" s="69" customFormat="1" ht="30" customHeight="1">
      <c r="A18" s="123">
        <v>15</v>
      </c>
      <c r="B18" s="5" t="s">
        <v>17</v>
      </c>
      <c r="C18" s="103" t="s">
        <v>42</v>
      </c>
      <c r="D18" s="104" t="s">
        <v>165</v>
      </c>
      <c r="E18" s="104" t="s">
        <v>156</v>
      </c>
      <c r="F18" s="104" t="s">
        <v>98</v>
      </c>
      <c r="G18" s="104" t="s">
        <v>166</v>
      </c>
      <c r="H18" s="84">
        <v>5</v>
      </c>
      <c r="I18" s="72">
        <v>2</v>
      </c>
      <c r="J18" s="72">
        <v>1</v>
      </c>
      <c r="K18" s="72">
        <v>2</v>
      </c>
      <c r="L18" s="72">
        <v>1</v>
      </c>
      <c r="M18" s="83">
        <f>H18*70+I18*75+J18*25+K18*45+L18*60</f>
        <v>675</v>
      </c>
      <c r="N18" s="68"/>
    </row>
    <row r="19" spans="1:14" s="69" customFormat="1" ht="30" customHeight="1" thickBot="1">
      <c r="A19" s="123">
        <v>16</v>
      </c>
      <c r="B19" s="5" t="s">
        <v>18</v>
      </c>
      <c r="C19" s="103" t="s">
        <v>48</v>
      </c>
      <c r="D19" s="104" t="s">
        <v>167</v>
      </c>
      <c r="E19" s="104" t="s">
        <v>49</v>
      </c>
      <c r="F19" s="104" t="s">
        <v>144</v>
      </c>
      <c r="G19" s="104" t="s">
        <v>104</v>
      </c>
      <c r="H19" s="70">
        <v>4.2</v>
      </c>
      <c r="I19" s="71">
        <v>2</v>
      </c>
      <c r="J19" s="71">
        <v>1.3</v>
      </c>
      <c r="K19" s="71">
        <v>2.8</v>
      </c>
      <c r="L19" s="87">
        <v>1</v>
      </c>
      <c r="M19" s="83">
        <f t="shared" si="0"/>
        <v>662.5</v>
      </c>
      <c r="N19" s="75"/>
    </row>
    <row r="20" spans="1:14" s="69" customFormat="1" ht="30" customHeight="1" thickBot="1">
      <c r="A20" s="123">
        <v>17</v>
      </c>
      <c r="B20" s="5" t="s">
        <v>14</v>
      </c>
      <c r="C20" s="109" t="s">
        <v>107</v>
      </c>
      <c r="D20" s="105" t="s">
        <v>170</v>
      </c>
      <c r="E20" s="105" t="s">
        <v>110</v>
      </c>
      <c r="F20" s="104" t="s">
        <v>98</v>
      </c>
      <c r="G20" s="105" t="s">
        <v>168</v>
      </c>
      <c r="H20" s="70">
        <v>5</v>
      </c>
      <c r="I20" s="71">
        <v>2</v>
      </c>
      <c r="J20" s="71">
        <v>1.1000000000000001</v>
      </c>
      <c r="K20" s="97">
        <v>3</v>
      </c>
      <c r="L20" s="79"/>
      <c r="M20" s="74">
        <f t="shared" si="0"/>
        <v>662.5</v>
      </c>
      <c r="N20" s="68"/>
    </row>
    <row r="21" spans="1:14" s="69" customFormat="1" ht="30" customHeight="1" thickBot="1">
      <c r="A21" s="124">
        <v>18</v>
      </c>
      <c r="B21" s="3" t="s">
        <v>15</v>
      </c>
      <c r="C21" s="107" t="s">
        <v>127</v>
      </c>
      <c r="D21" s="108" t="s">
        <v>169</v>
      </c>
      <c r="E21" s="107" t="s">
        <v>87</v>
      </c>
      <c r="F21" s="108" t="s">
        <v>143</v>
      </c>
      <c r="G21" s="112" t="s">
        <v>128</v>
      </c>
      <c r="H21" s="77">
        <v>4.5999999999999996</v>
      </c>
      <c r="I21" s="77">
        <v>2</v>
      </c>
      <c r="J21" s="77">
        <v>1</v>
      </c>
      <c r="K21" s="78">
        <v>3</v>
      </c>
      <c r="L21" s="87">
        <v>1</v>
      </c>
      <c r="M21" s="81">
        <f t="shared" si="0"/>
        <v>692</v>
      </c>
      <c r="N21" s="75"/>
    </row>
    <row r="22" spans="1:14" s="69" customFormat="1" ht="30" customHeight="1" thickTop="1" thickBot="1">
      <c r="A22" s="125">
        <v>21</v>
      </c>
      <c r="B22" s="7" t="s">
        <v>16</v>
      </c>
      <c r="C22" s="102" t="s">
        <v>77</v>
      </c>
      <c r="D22" s="100" t="s">
        <v>172</v>
      </c>
      <c r="E22" s="102" t="s">
        <v>88</v>
      </c>
      <c r="F22" s="100" t="s">
        <v>98</v>
      </c>
      <c r="G22" s="100" t="s">
        <v>51</v>
      </c>
      <c r="H22" s="72">
        <v>5</v>
      </c>
      <c r="I22" s="72">
        <v>2</v>
      </c>
      <c r="J22" s="72">
        <v>1.4</v>
      </c>
      <c r="K22" s="88">
        <v>3</v>
      </c>
      <c r="L22" s="79"/>
      <c r="M22" s="83">
        <f t="shared" si="0"/>
        <v>670</v>
      </c>
      <c r="N22" s="68"/>
    </row>
    <row r="23" spans="1:14" s="69" customFormat="1" ht="30" customHeight="1">
      <c r="A23" s="123">
        <v>22</v>
      </c>
      <c r="B23" s="5" t="s">
        <v>17</v>
      </c>
      <c r="C23" s="103" t="s">
        <v>42</v>
      </c>
      <c r="D23" s="104" t="s">
        <v>89</v>
      </c>
      <c r="E23" s="104" t="s">
        <v>173</v>
      </c>
      <c r="F23" s="104" t="s">
        <v>98</v>
      </c>
      <c r="G23" s="111" t="s">
        <v>146</v>
      </c>
      <c r="H23" s="84">
        <v>4.2</v>
      </c>
      <c r="I23" s="72">
        <v>2</v>
      </c>
      <c r="J23" s="72">
        <v>1</v>
      </c>
      <c r="K23" s="88">
        <v>3</v>
      </c>
      <c r="L23" s="72">
        <v>1</v>
      </c>
      <c r="M23" s="83">
        <f t="shared" si="0"/>
        <v>664</v>
      </c>
      <c r="N23" s="68"/>
    </row>
    <row r="24" spans="1:14" s="69" customFormat="1" ht="30" customHeight="1">
      <c r="A24" s="123">
        <v>23</v>
      </c>
      <c r="B24" s="5" t="s">
        <v>18</v>
      </c>
      <c r="C24" s="109" t="s">
        <v>147</v>
      </c>
      <c r="D24" s="105" t="s">
        <v>174</v>
      </c>
      <c r="E24" s="104" t="s">
        <v>52</v>
      </c>
      <c r="F24" s="104" t="s">
        <v>171</v>
      </c>
      <c r="G24" s="104" t="s">
        <v>90</v>
      </c>
      <c r="H24" s="70">
        <v>4.5</v>
      </c>
      <c r="I24" s="71">
        <v>2</v>
      </c>
      <c r="J24" s="71">
        <v>1</v>
      </c>
      <c r="K24" s="71">
        <v>2.4</v>
      </c>
      <c r="L24" s="72">
        <v>1</v>
      </c>
      <c r="M24" s="74">
        <f t="shared" si="0"/>
        <v>658</v>
      </c>
      <c r="N24" s="75"/>
    </row>
    <row r="25" spans="1:14" s="69" customFormat="1" ht="30" customHeight="1">
      <c r="A25" s="123">
        <v>24</v>
      </c>
      <c r="B25" s="5" t="s">
        <v>14</v>
      </c>
      <c r="C25" s="109" t="s">
        <v>109</v>
      </c>
      <c r="D25" s="105" t="s">
        <v>176</v>
      </c>
      <c r="E25" s="104" t="s">
        <v>175</v>
      </c>
      <c r="F25" s="104" t="s">
        <v>98</v>
      </c>
      <c r="G25" s="104" t="s">
        <v>145</v>
      </c>
      <c r="H25" s="70">
        <v>5</v>
      </c>
      <c r="I25" s="71">
        <v>2</v>
      </c>
      <c r="J25" s="71">
        <v>1</v>
      </c>
      <c r="K25" s="71">
        <v>3</v>
      </c>
      <c r="L25" s="71">
        <v>1</v>
      </c>
      <c r="M25" s="74">
        <f t="shared" si="0"/>
        <v>720</v>
      </c>
      <c r="N25" s="68"/>
    </row>
    <row r="26" spans="1:14" s="69" customFormat="1" ht="30" customHeight="1" thickBot="1">
      <c r="A26" s="124">
        <v>25</v>
      </c>
      <c r="B26" s="3" t="s">
        <v>15</v>
      </c>
      <c r="C26" s="218" t="s">
        <v>177</v>
      </c>
      <c r="D26" s="219"/>
      <c r="E26" s="219"/>
      <c r="F26" s="219"/>
      <c r="G26" s="220"/>
      <c r="H26" s="77">
        <v>4.5999999999999996</v>
      </c>
      <c r="I26" s="77">
        <v>2</v>
      </c>
      <c r="J26" s="77">
        <v>1</v>
      </c>
      <c r="K26" s="77">
        <v>3</v>
      </c>
      <c r="L26" s="77">
        <v>1</v>
      </c>
      <c r="M26" s="81">
        <f t="shared" si="0"/>
        <v>692</v>
      </c>
      <c r="N26" s="68"/>
    </row>
    <row r="27" spans="1:14" s="69" customFormat="1" ht="30" customHeight="1" thickTop="1" thickBot="1">
      <c r="A27" s="125">
        <v>28</v>
      </c>
      <c r="B27" s="7" t="s">
        <v>16</v>
      </c>
      <c r="C27" s="102" t="s">
        <v>149</v>
      </c>
      <c r="D27" s="110" t="s">
        <v>178</v>
      </c>
      <c r="E27" s="102" t="s">
        <v>180</v>
      </c>
      <c r="F27" s="100" t="s">
        <v>98</v>
      </c>
      <c r="G27" s="100" t="s">
        <v>91</v>
      </c>
      <c r="H27" s="85">
        <v>4.5</v>
      </c>
      <c r="I27" s="85">
        <v>2.1</v>
      </c>
      <c r="J27" s="85">
        <v>1</v>
      </c>
      <c r="K27" s="90">
        <v>3</v>
      </c>
      <c r="L27" s="87">
        <v>1</v>
      </c>
      <c r="M27" s="92">
        <f t="shared" si="0"/>
        <v>692.5</v>
      </c>
      <c r="N27" s="68"/>
    </row>
    <row r="28" spans="1:14" s="69" customFormat="1" ht="30" customHeight="1" thickBot="1">
      <c r="A28" s="125">
        <v>29</v>
      </c>
      <c r="B28" s="7" t="s">
        <v>17</v>
      </c>
      <c r="C28" s="178" t="s">
        <v>181</v>
      </c>
      <c r="D28" s="179"/>
      <c r="E28" s="179"/>
      <c r="F28" s="179"/>
      <c r="G28" s="180"/>
      <c r="H28" s="84">
        <v>4.2</v>
      </c>
      <c r="I28" s="72">
        <v>2</v>
      </c>
      <c r="J28" s="72">
        <v>1</v>
      </c>
      <c r="K28" s="88">
        <v>3</v>
      </c>
      <c r="L28" s="79"/>
      <c r="M28" s="83">
        <f t="shared" si="0"/>
        <v>604</v>
      </c>
      <c r="N28" s="68"/>
    </row>
    <row r="29" spans="1:14" s="69" customFormat="1" ht="30" customHeight="1">
      <c r="A29" s="125">
        <v>30</v>
      </c>
      <c r="B29" s="7" t="s">
        <v>18</v>
      </c>
      <c r="C29" s="114" t="s">
        <v>32</v>
      </c>
      <c r="D29" s="122" t="s">
        <v>182</v>
      </c>
      <c r="E29" s="115" t="s">
        <v>33</v>
      </c>
      <c r="F29" s="105" t="s">
        <v>179</v>
      </c>
      <c r="G29" s="109" t="s">
        <v>81</v>
      </c>
      <c r="H29" s="72">
        <v>5</v>
      </c>
      <c r="I29" s="72">
        <v>2</v>
      </c>
      <c r="J29" s="72">
        <v>1.1000000000000001</v>
      </c>
      <c r="K29" s="72">
        <v>3</v>
      </c>
      <c r="L29" s="72">
        <v>1</v>
      </c>
      <c r="M29" s="83">
        <f t="shared" si="0"/>
        <v>722.5</v>
      </c>
      <c r="N29" s="68"/>
    </row>
    <row r="30" spans="1:14" ht="13.5" customHeight="1">
      <c r="A30" s="175" t="s">
        <v>19</v>
      </c>
      <c r="B30" s="176"/>
      <c r="C30" s="176"/>
      <c r="D30" s="176"/>
      <c r="E30" s="176"/>
      <c r="F30" s="177"/>
      <c r="G30" s="8" t="s">
        <v>27</v>
      </c>
      <c r="H30" s="9">
        <v>4.5</v>
      </c>
      <c r="I30" s="9">
        <v>2</v>
      </c>
      <c r="J30" s="9">
        <v>1.5</v>
      </c>
      <c r="K30" s="9">
        <v>2</v>
      </c>
      <c r="L30" s="10">
        <v>1</v>
      </c>
      <c r="M30" s="12">
        <v>650</v>
      </c>
    </row>
    <row r="31" spans="1:14" ht="13.5" customHeight="1" thickBot="1">
      <c r="A31" s="202" t="s">
        <v>20</v>
      </c>
      <c r="B31" s="203"/>
      <c r="C31" s="203"/>
      <c r="D31" s="203"/>
      <c r="E31" s="203"/>
      <c r="F31" s="204"/>
      <c r="G31" s="13" t="s">
        <v>28</v>
      </c>
      <c r="H31" s="14">
        <v>5</v>
      </c>
      <c r="I31" s="14">
        <v>2</v>
      </c>
      <c r="J31" s="14">
        <v>2</v>
      </c>
      <c r="K31" s="14">
        <v>2.5</v>
      </c>
      <c r="L31" s="14">
        <v>1</v>
      </c>
      <c r="M31" s="16">
        <v>750</v>
      </c>
    </row>
    <row r="32" spans="1:14" s="17" customFormat="1" ht="19.5" customHeight="1">
      <c r="A32" s="205" t="s">
        <v>21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7"/>
      <c r="N32" s="1"/>
    </row>
    <row r="33" spans="1:17" s="17" customFormat="1" ht="19.5" customHeight="1">
      <c r="A33" s="208" t="s">
        <v>22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128"/>
    </row>
    <row r="34" spans="1:17" s="17" customFormat="1" ht="19.5" customHeight="1">
      <c r="A34" s="208" t="s">
        <v>151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10"/>
      <c r="N34" s="1"/>
    </row>
    <row r="35" spans="1:17" s="17" customFormat="1" ht="24.75" customHeight="1">
      <c r="A35" s="211" t="s">
        <v>95</v>
      </c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3"/>
      <c r="N35" s="1"/>
    </row>
    <row r="36" spans="1:17" s="17" customFormat="1" ht="16.2">
      <c r="A36" s="199" t="s">
        <v>29</v>
      </c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1"/>
      <c r="N36" s="1"/>
    </row>
    <row r="37" spans="1:17" s="17" customFormat="1" ht="16.2">
      <c r="A37" s="199" t="s">
        <v>96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1"/>
      <c r="N37" s="1"/>
    </row>
    <row r="38" spans="1:17" s="17" customFormat="1" ht="16.2">
      <c r="A38" s="199" t="s">
        <v>148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1"/>
      <c r="N38" s="1"/>
    </row>
    <row r="39" spans="1:17" s="17" customFormat="1" ht="16.2">
      <c r="A39" s="193" t="s">
        <v>23</v>
      </c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5"/>
      <c r="N39" s="1"/>
    </row>
    <row r="40" spans="1:17" s="17" customFormat="1" ht="16.2">
      <c r="A40" s="193" t="s">
        <v>112</v>
      </c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5"/>
      <c r="N40" s="1"/>
    </row>
    <row r="41" spans="1:17" s="19" customFormat="1" ht="19.5" customHeight="1">
      <c r="A41" s="196" t="s">
        <v>135</v>
      </c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8"/>
      <c r="N41" s="1"/>
    </row>
    <row r="42" spans="1:17" s="19" customFormat="1" ht="19.5" customHeight="1">
      <c r="A42" s="196" t="s">
        <v>92</v>
      </c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8"/>
      <c r="N42" s="1"/>
    </row>
    <row r="43" spans="1:17" s="19" customFormat="1" ht="19.5" customHeight="1">
      <c r="A43" s="196" t="s">
        <v>93</v>
      </c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8"/>
      <c r="N43" s="1"/>
    </row>
    <row r="44" spans="1:17" ht="37.5" customHeight="1" thickBot="1">
      <c r="A44" s="187"/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9"/>
    </row>
    <row r="45" spans="1:17" ht="76.5" customHeight="1">
      <c r="A45" s="20"/>
      <c r="B45" s="21"/>
      <c r="C45" s="22"/>
      <c r="D45" s="21"/>
      <c r="E45" s="21"/>
      <c r="F45" s="21"/>
      <c r="G45" s="21"/>
      <c r="H45" s="21"/>
      <c r="I45" s="21"/>
      <c r="J45" s="21"/>
      <c r="K45" s="21"/>
      <c r="L45" s="21"/>
      <c r="M45" s="23"/>
    </row>
    <row r="46" spans="1:17" ht="76.5" customHeight="1">
      <c r="A46" s="20"/>
      <c r="B46" s="21"/>
      <c r="C46" s="22"/>
      <c r="D46" s="21"/>
      <c r="E46" s="21"/>
      <c r="F46" s="21"/>
      <c r="G46" s="21"/>
      <c r="H46" s="21"/>
      <c r="I46" s="21"/>
      <c r="J46" s="21"/>
      <c r="K46" s="21"/>
      <c r="L46" s="21"/>
      <c r="M46" s="23"/>
    </row>
    <row r="47" spans="1:17" ht="13.5" customHeight="1">
      <c r="A47" s="20"/>
      <c r="B47" s="21"/>
      <c r="C47" s="22"/>
      <c r="D47" s="21"/>
      <c r="E47" s="21"/>
      <c r="F47" s="21"/>
      <c r="G47" s="21"/>
      <c r="H47" s="21"/>
      <c r="I47" s="21"/>
      <c r="J47" s="21"/>
      <c r="K47" s="21"/>
      <c r="L47" s="21"/>
      <c r="M47" s="23"/>
    </row>
    <row r="48" spans="1:17" s="1" customFormat="1" ht="13.5" customHeight="1">
      <c r="A48" s="24"/>
      <c r="B48" s="2"/>
      <c r="C48" s="25"/>
      <c r="D48" s="26"/>
      <c r="E48" s="2"/>
      <c r="F48" s="2"/>
      <c r="G48" s="2"/>
      <c r="H48" s="27"/>
      <c r="I48" s="27"/>
      <c r="J48" s="27"/>
      <c r="K48" s="27"/>
      <c r="L48" s="27"/>
      <c r="M48" s="29"/>
      <c r="O48" s="2"/>
      <c r="P48" s="2"/>
      <c r="Q48" s="2"/>
    </row>
    <row r="49" spans="1:17" s="1" customFormat="1" ht="55.5" customHeight="1">
      <c r="A49" s="24"/>
      <c r="B49" s="2"/>
      <c r="C49" s="25"/>
      <c r="D49" s="26"/>
      <c r="E49" s="2"/>
      <c r="F49" s="2"/>
      <c r="G49" s="2"/>
      <c r="H49" s="27"/>
      <c r="I49" s="27"/>
      <c r="J49" s="27"/>
      <c r="K49" s="27"/>
      <c r="L49" s="27"/>
      <c r="M49" s="29"/>
      <c r="O49" s="2"/>
      <c r="P49" s="2"/>
      <c r="Q49" s="2"/>
    </row>
    <row r="50" spans="1:17" ht="26.4" thickBot="1">
      <c r="A50" s="190"/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2"/>
    </row>
  </sheetData>
  <mergeCells count="36">
    <mergeCell ref="A43:M43"/>
    <mergeCell ref="A44:M44"/>
    <mergeCell ref="A50:M50"/>
    <mergeCell ref="A37:M37"/>
    <mergeCell ref="A38:M38"/>
    <mergeCell ref="A39:M39"/>
    <mergeCell ref="A40:M40"/>
    <mergeCell ref="A41:M41"/>
    <mergeCell ref="A42:M42"/>
    <mergeCell ref="A36:M36"/>
    <mergeCell ref="C13:G13"/>
    <mergeCell ref="C15:G15"/>
    <mergeCell ref="C17:G17"/>
    <mergeCell ref="C26:G26"/>
    <mergeCell ref="C28:G28"/>
    <mergeCell ref="A30:F30"/>
    <mergeCell ref="A31:F31"/>
    <mergeCell ref="A32:M32"/>
    <mergeCell ref="A33:L33"/>
    <mergeCell ref="A34:M34"/>
    <mergeCell ref="A35:M35"/>
    <mergeCell ref="A1:M2"/>
    <mergeCell ref="A3:M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</mergeCells>
  <phoneticPr fontId="3" type="noConversion"/>
  <pageMargins left="0.11811023622047245" right="0.11811023622047245" top="0.15748031496062992" bottom="0.15748031496062992" header="0.11811023622047245" footer="0.11811023622047245"/>
  <pageSetup paperSize="9" scale="64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葷</vt:lpstr>
      <vt:lpstr>菜單明細OK</vt:lpstr>
      <vt:lpstr>素</vt:lpstr>
      <vt:lpstr>素!Print_Area</vt:lpstr>
      <vt:lpstr>菜單明細OK!Print_Area</vt:lpstr>
      <vt:lpstr>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User</cp:lastModifiedBy>
  <cp:lastPrinted>2023-09-08T00:14:24Z</cp:lastPrinted>
  <dcterms:created xsi:type="dcterms:W3CDTF">2018-02-09T02:55:08Z</dcterms:created>
  <dcterms:modified xsi:type="dcterms:W3CDTF">2023-09-08T00:14:39Z</dcterms:modified>
</cp:coreProperties>
</file>