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activeTab="1"/>
  </bookViews>
  <sheets>
    <sheet name="葷" sheetId="1" r:id="rId1"/>
    <sheet name="菜單明細OK" sheetId="2" r:id="rId2"/>
    <sheet name="素" sheetId="5" state="hidden" r:id="rId3"/>
    <sheet name="素(備)" sheetId="3" state="hidden" r:id="rId4"/>
  </sheets>
  <definedNames>
    <definedName name="_xlnm.Print_Area" localSheetId="2">素!$A$1:$M$42</definedName>
    <definedName name="_xlnm.Print_Area" localSheetId="3">'素(備)'!$A$1:$M$43</definedName>
    <definedName name="_xlnm.Print_Area" localSheetId="1">菜單明細OK!$A$1:$D$101</definedName>
    <definedName name="_xlnm.Print_Area" localSheetId="0">葷!$A$1:$N$46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2" l="1"/>
  <c r="B98" i="2"/>
  <c r="B97" i="2"/>
  <c r="B96" i="2"/>
  <c r="B95" i="2"/>
  <c r="E95" i="2"/>
  <c r="E96" i="2"/>
  <c r="E97" i="2"/>
  <c r="E99" i="2"/>
  <c r="F99" i="2"/>
  <c r="A96" i="2"/>
  <c r="B23" i="2"/>
  <c r="E8" i="2"/>
  <c r="E9" i="2"/>
  <c r="E10" i="2"/>
  <c r="E11" i="2"/>
  <c r="F11" i="2"/>
  <c r="A9" i="2"/>
  <c r="N9" i="1"/>
  <c r="N14" i="1"/>
  <c r="N29" i="1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E91" i="2"/>
  <c r="E92" i="2"/>
  <c r="E93" i="2"/>
  <c r="E94" i="2"/>
  <c r="F94" i="2"/>
  <c r="A92" i="2"/>
  <c r="N28" i="1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B90" i="2"/>
  <c r="B89" i="2"/>
  <c r="B88" i="2"/>
  <c r="B87" i="2"/>
  <c r="B86" i="2"/>
  <c r="B47" i="2"/>
  <c r="B46" i="2"/>
  <c r="B45" i="2"/>
  <c r="B44" i="2"/>
  <c r="B43" i="2"/>
  <c r="B26" i="2"/>
  <c r="E85" i="2"/>
  <c r="E84" i="2"/>
  <c r="E83" i="2"/>
  <c r="A83" i="2"/>
  <c r="E82" i="2"/>
  <c r="B77" i="2"/>
  <c r="E77" i="2"/>
  <c r="E78" i="2"/>
  <c r="E79" i="2"/>
  <c r="E81" i="2"/>
  <c r="F81" i="2"/>
  <c r="A78" i="2"/>
  <c r="B78" i="2"/>
  <c r="B79" i="2"/>
  <c r="B80" i="2"/>
  <c r="B81" i="2"/>
  <c r="N27" i="1"/>
  <c r="N26" i="1"/>
  <c r="B7" i="2"/>
  <c r="B6" i="2"/>
  <c r="B5" i="2"/>
  <c r="B4" i="2"/>
  <c r="B3" i="2"/>
  <c r="N11" i="1"/>
  <c r="N8" i="1"/>
  <c r="B25" i="2"/>
  <c r="B24" i="2"/>
  <c r="B22" i="2"/>
  <c r="B21" i="2"/>
  <c r="N12" i="1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16" i="2"/>
  <c r="B15" i="2"/>
  <c r="B14" i="2"/>
  <c r="B13" i="2"/>
  <c r="B12" i="2"/>
  <c r="N25" i="1"/>
  <c r="N24" i="1"/>
  <c r="E90" i="2"/>
  <c r="E87" i="2"/>
  <c r="E86" i="2"/>
  <c r="F90" i="2"/>
  <c r="A87" i="2"/>
  <c r="E76" i="2"/>
  <c r="E75" i="2"/>
  <c r="E74" i="2"/>
  <c r="E73" i="2"/>
  <c r="A73" i="2"/>
  <c r="E72" i="2"/>
  <c r="E71" i="2"/>
  <c r="E70" i="2"/>
  <c r="E69" i="2"/>
  <c r="E68" i="2"/>
  <c r="F71" i="2"/>
  <c r="A68" i="2"/>
  <c r="F66" i="2"/>
  <c r="A63" i="2"/>
  <c r="E61" i="2"/>
  <c r="E60" i="2"/>
  <c r="E59" i="2"/>
  <c r="E58" i="2"/>
  <c r="A58" i="2"/>
  <c r="E56" i="2"/>
  <c r="E55" i="2"/>
  <c r="E54" i="2"/>
  <c r="E53" i="2"/>
  <c r="F56" i="2"/>
  <c r="A53" i="2"/>
  <c r="E51" i="2"/>
  <c r="E50" i="2"/>
  <c r="E49" i="2"/>
  <c r="A49" i="2"/>
  <c r="E47" i="2"/>
  <c r="E45" i="2"/>
  <c r="E44" i="2"/>
  <c r="A44" i="2"/>
  <c r="E42" i="2"/>
  <c r="E40" i="2"/>
  <c r="E39" i="2"/>
  <c r="A39" i="2"/>
  <c r="E38" i="2"/>
  <c r="E37" i="2"/>
  <c r="E36" i="2"/>
  <c r="E34" i="2"/>
  <c r="A34" i="2"/>
  <c r="E33" i="2"/>
  <c r="E32" i="2"/>
  <c r="E31" i="2"/>
  <c r="E30" i="2"/>
  <c r="E29" i="2"/>
  <c r="A29" i="2"/>
  <c r="E28" i="2"/>
  <c r="E27" i="2"/>
  <c r="E25" i="2"/>
  <c r="E23" i="2"/>
  <c r="E21" i="2"/>
  <c r="E22" i="2"/>
  <c r="F25" i="2"/>
  <c r="A22" i="2"/>
  <c r="E20" i="2"/>
  <c r="E19" i="2"/>
  <c r="E18" i="2"/>
  <c r="A18" i="2"/>
  <c r="E17" i="2"/>
  <c r="E16" i="2"/>
  <c r="E15" i="2"/>
  <c r="E14" i="2"/>
  <c r="E13" i="2"/>
  <c r="A13" i="2"/>
  <c r="E7" i="2"/>
  <c r="E5" i="2"/>
  <c r="E4" i="2"/>
  <c r="A4" i="2"/>
  <c r="E3" i="2"/>
  <c r="N23" i="1"/>
  <c r="N22" i="1"/>
  <c r="N21" i="1"/>
  <c r="N20" i="1"/>
  <c r="N19" i="1"/>
  <c r="N18" i="1"/>
  <c r="N17" i="1"/>
  <c r="N16" i="1"/>
  <c r="N15" i="1"/>
  <c r="N13" i="1"/>
  <c r="N10" i="1"/>
  <c r="F16" i="2"/>
  <c r="F37" i="2"/>
  <c r="F20" i="2"/>
  <c r="F42" i="2"/>
  <c r="F51" i="2"/>
  <c r="F61" i="2"/>
  <c r="F85" i="2"/>
  <c r="F47" i="2"/>
  <c r="F32" i="2"/>
  <c r="F76" i="2"/>
  <c r="F102" i="2"/>
  <c r="F101" i="2"/>
</calcChain>
</file>

<file path=xl/sharedStrings.xml><?xml version="1.0" encoding="utf-8"?>
<sst xmlns="http://schemas.openxmlformats.org/spreadsheetml/2006/main" count="621" uniqueCount="359">
  <si>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</si>
  <si>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</si>
  <si>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</si>
  <si>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</si>
  <si>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</si>
  <si>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</si>
  <si>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</t>
    <phoneticPr fontId="3" type="noConversion"/>
  </si>
  <si>
    <r>
      <t>全穀根莖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</si>
  <si>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豆魚肉蛋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</si>
  <si>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蔬菜類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</si>
  <si>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</si>
  <si>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水果類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</si>
  <si>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鈣含量(mg)</t>
    <phoneticPr fontId="3" type="noConversion"/>
  </si>
  <si>
    <r>
      <t>熱量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大卡</t>
    </r>
    <r>
      <rPr>
        <sz val="8"/>
        <rFont val="Times New Roman"/>
        <family val="1"/>
      </rPr>
      <t>)</t>
    </r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</si>
  <si>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</si>
  <si>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</si>
  <si>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</si>
  <si>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</si>
  <si>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</si>
  <si>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教育部-學校午餐食物內容及營養基準</t>
    <phoneticPr fontId="3" type="noConversion"/>
  </si>
  <si>
    <t>單位：每人每日應供應份數(一週平均值)</t>
    <phoneticPr fontId="3" type="noConversion"/>
  </si>
  <si>
    <t>☆食材來源:本公司食材均選用通過CAS、HACCP認證之合格廠商</t>
    <phoneticPr fontId="3" type="noConversion"/>
  </si>
  <si>
    <t>☆菜色之食材內容如遇氣候因素而有變動，敬請見諒！</t>
    <phoneticPr fontId="3" type="noConversion"/>
  </si>
  <si>
    <t>☆目前所提供之豆製品、玉米粒、黃豆、毛豆皆為非基因改造食材</t>
    <phoneticPr fontId="3" type="noConversion"/>
  </si>
  <si>
    <t>☆易致過敏原食材：蛋、蝦、蟹、芒果、花生、牛奶及其製品。「     *    」記號為易過敏原食材</t>
  </si>
  <si>
    <t>菜餚</t>
    <phoneticPr fontId="3" type="noConversion"/>
  </si>
  <si>
    <t>總食材</t>
  </si>
  <si>
    <t>烹調方式</t>
    <phoneticPr fontId="3" type="noConversion"/>
  </si>
  <si>
    <t>☆本月水果種類:木瓜.葡萄.香蕉.小番茄.西瓜.哈蜜瓜…等當令水果</t>
    <phoneticPr fontId="3" type="noConversion"/>
  </si>
  <si>
    <t>1-3年級</t>
  </si>
  <si>
    <t>4-6年級</t>
  </si>
  <si>
    <t>☆每週二供應補助有機白米一次</t>
    <phoneticPr fontId="3" type="noConversion"/>
  </si>
  <si>
    <t>☆菜色優先使用CAS、臺灣有機農產品、產銷履歷、Qrcode、TQF之認證食材，內容如遇氣候因素而有變動，敬請見諒！</t>
    <phoneticPr fontId="3" type="noConversion"/>
  </si>
  <si>
    <t>☆本校一律使用臺灣國產豬肉食材</t>
    <phoneticPr fontId="3" type="noConversion"/>
  </si>
  <si>
    <t>有機白米飯</t>
    <phoneticPr fontId="3" type="noConversion"/>
  </si>
  <si>
    <t>有機青菜(補助)</t>
    <phoneticPr fontId="3" type="noConversion"/>
  </si>
  <si>
    <t>冬瓜大麥仁湯</t>
    <phoneticPr fontId="3" type="noConversion"/>
  </si>
  <si>
    <t>糙米飯</t>
    <phoneticPr fontId="3" type="noConversion"/>
  </si>
  <si>
    <t>塔香椒鹽魚丁</t>
    <phoneticPr fontId="3" type="noConversion"/>
  </si>
  <si>
    <t>肉骨茶湯</t>
    <phoneticPr fontId="3" type="noConversion"/>
  </si>
  <si>
    <t>紅藜麥飯</t>
    <phoneticPr fontId="3" type="noConversion"/>
  </si>
  <si>
    <t>川耳小黃瓜燴雞</t>
    <phoneticPr fontId="3" type="noConversion"/>
  </si>
  <si>
    <t>海結豆干滷</t>
    <phoneticPr fontId="3" type="noConversion"/>
  </si>
  <si>
    <t>有機青菜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</si>
  <si>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堅果南瓜濃湯</t>
    </r>
    <phoneticPr fontId="3" type="noConversion"/>
  </si>
  <si>
    <t>紫米胚芽飯</t>
    <phoneticPr fontId="3" type="noConversion"/>
  </si>
  <si>
    <t>燕麥粒飯</t>
    <phoneticPr fontId="3" type="noConversion"/>
  </si>
  <si>
    <t>筍仔湯</t>
    <phoneticPr fontId="3" type="noConversion"/>
  </si>
  <si>
    <t>香鬆黃豆飯</t>
    <phoneticPr fontId="3" type="noConversion"/>
  </si>
  <si>
    <t>榨菜黃芽湯</t>
    <phoneticPr fontId="3" type="noConversion"/>
  </si>
  <si>
    <t>什菇湯</t>
    <phoneticPr fontId="3" type="noConversion"/>
  </si>
  <si>
    <t>紅藜小米飯</t>
    <phoneticPr fontId="3" type="noConversion"/>
  </si>
  <si>
    <t>芹香干絲</t>
    <phoneticPr fontId="3" type="noConversion"/>
  </si>
  <si>
    <t>白米飯</t>
    <phoneticPr fontId="3" type="noConversion"/>
  </si>
  <si>
    <t>芝麻糙米飯</t>
    <phoneticPr fontId="3" type="noConversion"/>
  </si>
  <si>
    <t>大麥仁飯</t>
    <phoneticPr fontId="3" type="noConversion"/>
  </si>
  <si>
    <t>香酥魚片X1</t>
    <phoneticPr fontId="3" type="noConversion"/>
  </si>
  <si>
    <t>海苔葵瓜子飯</t>
    <phoneticPr fontId="3" type="noConversion"/>
  </si>
  <si>
    <t>味噌蔬菜湯</t>
    <phoneticPr fontId="3" type="noConversion"/>
  </si>
  <si>
    <t>胚芽米飯</t>
    <phoneticPr fontId="3" type="noConversion"/>
  </si>
  <si>
    <t>百菇紅棗大白菜</t>
    <phoneticPr fontId="3" type="noConversion"/>
  </si>
  <si>
    <t>麻油麵線湯</t>
    <phoneticPr fontId="3" type="noConversion"/>
  </si>
  <si>
    <t>五穀米飯</t>
    <phoneticPr fontId="3" type="noConversion"/>
  </si>
  <si>
    <t>紅燒豬肉</t>
    <phoneticPr fontId="3" type="noConversion"/>
  </si>
  <si>
    <t>菜頭湯</t>
    <phoneticPr fontId="3" type="noConversion"/>
  </si>
  <si>
    <t>☆本月保久乳供應日:１０/０８(五)、１０/１４(四)、１０/１８(一)、１０／２６(二) 各供應保久乳一瓶</t>
    <phoneticPr fontId="3" type="noConversion"/>
  </si>
  <si>
    <t>☆每週二、四供應補助有機青菜一次</t>
    <phoneticPr fontId="3" type="noConversion"/>
  </si>
  <si>
    <t>蒜香豬排X１</t>
    <phoneticPr fontId="3" type="noConversion"/>
  </si>
  <si>
    <t>＊DHA鮭魚蛋炒飯</t>
    <phoneticPr fontId="3" type="noConversion"/>
  </si>
  <si>
    <t>有機青菜(補助)</t>
    <phoneticPr fontId="3" type="noConversion"/>
  </si>
  <si>
    <t>蒸+拌炒</t>
    <phoneticPr fontId="3" type="noConversion"/>
  </si>
  <si>
    <t>燒滷</t>
    <phoneticPr fontId="3" type="noConversion"/>
  </si>
  <si>
    <t>燙</t>
    <phoneticPr fontId="3" type="noConversion"/>
  </si>
  <si>
    <t>煮</t>
    <phoneticPr fontId="3" type="noConversion"/>
  </si>
  <si>
    <t>炒</t>
    <phoneticPr fontId="3" type="noConversion"/>
  </si>
  <si>
    <t>蒸</t>
    <phoneticPr fontId="3" type="noConversion"/>
  </si>
  <si>
    <t>燒</t>
    <phoneticPr fontId="3" type="noConversion"/>
  </si>
  <si>
    <t>燴</t>
    <phoneticPr fontId="3" type="noConversion"/>
  </si>
  <si>
    <t>炸</t>
    <phoneticPr fontId="3" type="noConversion"/>
  </si>
  <si>
    <t>滷</t>
    <phoneticPr fontId="3" type="noConversion"/>
  </si>
  <si>
    <t>滷煮</t>
    <phoneticPr fontId="3" type="noConversion"/>
  </si>
  <si>
    <t>滷燒</t>
    <phoneticPr fontId="3" type="noConversion"/>
  </si>
  <si>
    <t>有機白米80g</t>
    <phoneticPr fontId="3" type="noConversion"/>
  </si>
  <si>
    <t>冷凍大排約 75g/片+蒜末+青蔥0.6g</t>
    <phoneticPr fontId="3" type="noConversion"/>
  </si>
  <si>
    <t>黃豆芽(切)20g+淡榨菜絲6g+金針菇(切)4g+冷凍龍骨丁4g</t>
    <phoneticPr fontId="3" type="noConversion"/>
  </si>
  <si>
    <t>豬肉片65g+洋蔥角25g+青蔥(切)2g+沙茶醬</t>
    <phoneticPr fontId="3" type="noConversion"/>
  </si>
  <si>
    <t>塔香味噌豆腐湯</t>
    <phoneticPr fontId="3" type="noConversion"/>
  </si>
  <si>
    <t>針菇豆腐湯</t>
    <phoneticPr fontId="3" type="noConversion"/>
  </si>
  <si>
    <t>冷凍玉米粒58g+豬絞肉12g+豆薯小丁8g+紅蘿蔔小丁3g+乾香菇絲0.3g</t>
    <phoneticPr fontId="3" type="noConversion"/>
  </si>
  <si>
    <t>豬肉角68g+非基改四分豆干18g+紅蘿蔔中丁12g+青蔥(切)1g+乾香菇小朵0.2g+非基改黑豆瓣醬</t>
    <phoneticPr fontId="3" type="noConversion"/>
  </si>
  <si>
    <t>☆本月有機青菜種類：荷葉白菜.小白菜.青松菜.黑葉白菜.青泉菜.小松葉.白莧菜</t>
    <phoneticPr fontId="3" type="noConversion"/>
  </si>
  <si>
    <t>☆本月蔬菜種類:油菜.蚵白菜.青江菜,小白菜.空心菜…等當季蔬菜</t>
    <phoneticPr fontId="3" type="noConversion"/>
  </si>
  <si>
    <t>＊番茄雞蛋豆腐</t>
    <phoneticPr fontId="3" type="noConversion"/>
  </si>
  <si>
    <r>
      <t>糖醋豆干絲炒飯＋蘿蔔扣麵輪＋針菇空心菜＋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奶香摩摩喳喳</t>
    </r>
    <phoneticPr fontId="3" type="noConversion"/>
  </si>
  <si>
    <r>
      <t>韓式什錦炒麵＋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起司燒百頁</t>
    </r>
    <r>
      <rPr>
        <sz val="16"/>
        <rFont val="王漢宗中明體注音"/>
        <family val="5"/>
        <charset val="136"/>
      </rPr>
      <t>＋芝香青江菜＋＊海芽豆包絲湯</t>
    </r>
    <phoneticPr fontId="3" type="noConversion"/>
  </si>
  <si>
    <t>木耳白莧菜</t>
    <phoneticPr fontId="3" type="noConversion"/>
  </si>
  <si>
    <t>薑絲空心菜</t>
  </si>
  <si>
    <t>鮮筍羹</t>
    <phoneticPr fontId="3" type="noConversion"/>
  </si>
  <si>
    <t>塔香椒鹽四分干</t>
    <phoneticPr fontId="3" type="noConversion"/>
  </si>
  <si>
    <t>醬燒茄子</t>
  </si>
  <si>
    <r>
      <t>花椰菜米鳳梨炒飯＋菇菇麵腸＋有機青菜(補助)＋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地瓜牛奶西米露</t>
    </r>
    <phoneticPr fontId="3" type="noConversion"/>
  </si>
  <si>
    <t>川耳拌小瓜</t>
    <phoneticPr fontId="3" type="noConversion"/>
  </si>
  <si>
    <t>芋頭燒凍豆腐</t>
    <phoneticPr fontId="3" type="noConversion"/>
  </si>
  <si>
    <t>桔醬地瓜</t>
    <phoneticPr fontId="3" type="noConversion"/>
  </si>
  <si>
    <t>小炒干片</t>
    <phoneticPr fontId="3" type="noConversion"/>
  </si>
  <si>
    <t>素沙茶豆腸</t>
    <phoneticPr fontId="3" type="noConversion"/>
  </si>
  <si>
    <t>雙絲高麗菜</t>
    <phoneticPr fontId="3" type="noConversion"/>
  </si>
  <si>
    <t>素油蔥四季豆</t>
    <phoneticPr fontId="3" type="noConversion"/>
  </si>
  <si>
    <t>花瓜麵輪</t>
    <phoneticPr fontId="3" type="noConversion"/>
  </si>
  <si>
    <t>蒲瓜炒豆包絲</t>
    <phoneticPr fontId="3" type="noConversion"/>
  </si>
  <si>
    <t>番茄燴豆腐</t>
    <phoneticPr fontId="3" type="noConversion"/>
  </si>
  <si>
    <t>香酥素麥克雞塊X２</t>
    <phoneticPr fontId="3" type="noConversion"/>
  </si>
  <si>
    <t>朴菜素肉燥</t>
    <phoneticPr fontId="3" type="noConversion"/>
  </si>
  <si>
    <t>胡瓜湯</t>
    <phoneticPr fontId="3" type="noConversion"/>
  </si>
  <si>
    <r>
      <t>香椿什蔬炒飯(有機白米)＋招牌滷三角油豆腐＋有機青菜(補助)＋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紅豆芋頭牛奶</t>
    </r>
    <phoneticPr fontId="3" type="noConversion"/>
  </si>
  <si>
    <t>珍菇黃芽豆皮絲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</si>
  <si>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起司拌花椰</t>
    </r>
    <phoneticPr fontId="3" type="noConversion"/>
  </si>
  <si>
    <t>檸香打拋干丁</t>
    <phoneticPr fontId="3" type="noConversion"/>
  </si>
  <si>
    <t>青菜菇菇湯</t>
    <phoneticPr fontId="3" type="noConversion"/>
  </si>
  <si>
    <t>三色炒玉米</t>
    <phoneticPr fontId="3" type="noConversion"/>
  </si>
  <si>
    <t>香酥豆腐塊</t>
    <phoneticPr fontId="3" type="noConversion"/>
  </si>
  <si>
    <t>百頁杏鮑菇</t>
  </si>
  <si>
    <t>塔香紫茄</t>
    <phoneticPr fontId="3" type="noConversion"/>
  </si>
  <si>
    <t>海帶湯</t>
    <phoneticPr fontId="3" type="noConversion"/>
  </si>
  <si>
    <t>紫菜豆腐湯</t>
    <phoneticPr fontId="3" type="noConversion"/>
  </si>
  <si>
    <t>照燒烤麩</t>
    <phoneticPr fontId="3" type="noConversion"/>
  </si>
  <si>
    <t>素肉燥冬瓜煮</t>
    <phoneticPr fontId="3" type="noConversion"/>
  </si>
  <si>
    <t>鹹冬瓜蒸嫩豆腐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</si>
  <si>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起司蒜香紅醬通心麵</t>
    </r>
    <r>
      <rPr>
        <sz val="16"/>
        <rFont val="王漢宗中明體注音"/>
        <family val="5"/>
        <charset val="136"/>
      </rPr>
      <t>＋椒鹽豆腸＋有機青菜(補助)＋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奶香玉米濃湯</t>
    </r>
    <phoneticPr fontId="3" type="noConversion"/>
  </si>
  <si>
    <t>素黑輪炒高麗菜</t>
    <phoneticPr fontId="3" type="noConversion"/>
  </si>
  <si>
    <t>薑香青江菜</t>
    <phoneticPr fontId="3" type="noConversion"/>
  </si>
  <si>
    <t>清香空心菜</t>
    <phoneticPr fontId="3" type="noConversion"/>
  </si>
  <si>
    <t>薑絲蚵仔白菜</t>
    <phoneticPr fontId="3" type="noConversion"/>
  </si>
  <si>
    <t>燉日式馬鈴薯</t>
    <phoneticPr fontId="3" type="noConversion"/>
  </si>
  <si>
    <t>☆本月水果種類:木瓜.葡萄.香蕉.芭樂.西瓜.哈蜜瓜…等當令水果</t>
    <phoneticPr fontId="3" type="noConversion"/>
  </si>
  <si>
    <t>☆菜單中「       」記號為特餐，「       」記號為有機日，「  *  」記號為易過敏原食材</t>
    <phoneticPr fontId="3" type="noConversion"/>
  </si>
  <si>
    <t>一</t>
    <phoneticPr fontId="3" type="noConversion"/>
  </si>
  <si>
    <t>胡麻醬青江菜</t>
    <phoneticPr fontId="3" type="noConversion"/>
  </si>
  <si>
    <t>毛豆仁有機白米飯</t>
    <phoneticPr fontId="3" type="noConversion"/>
  </si>
  <si>
    <t>干片客家小炒</t>
    <phoneticPr fontId="3" type="noConversion"/>
  </si>
  <si>
    <t>滷肉絲高麗菜</t>
    <phoneticPr fontId="3" type="noConversion"/>
  </si>
  <si>
    <t>＊香嫩蒸蛋</t>
    <phoneticPr fontId="3" type="noConversion"/>
  </si>
  <si>
    <t>玉米粒白莧菜</t>
    <phoneticPr fontId="3" type="noConversion"/>
  </si>
  <si>
    <t>海陸什錦炒麵</t>
    <phoneticPr fontId="3" type="noConversion"/>
  </si>
  <si>
    <t>薑絲乾裙帶菜湯</t>
    <phoneticPr fontId="3" type="noConversion"/>
  </si>
  <si>
    <t>＊塔香味噌蛋花湯</t>
    <phoneticPr fontId="3" type="noConversion"/>
  </si>
  <si>
    <t>滷味(蘿蔔.油豆腐.貢丸片)</t>
    <phoneticPr fontId="3" type="noConversion"/>
  </si>
  <si>
    <t>瓜仔蔥香肉燥</t>
    <phoneticPr fontId="3" type="noConversion"/>
  </si>
  <si>
    <t>北農有機青菜</t>
  </si>
  <si>
    <t>☆每週二供應北農有機白米一次</t>
  </si>
  <si>
    <t>北農有機青菜</t>
    <phoneticPr fontId="3" type="noConversion"/>
  </si>
  <si>
    <t>北農有機青菜</t>
    <phoneticPr fontId="3" type="noConversion"/>
  </si>
  <si>
    <t>雪裡紅炒大白菜</t>
    <phoneticPr fontId="3" type="noConversion"/>
  </si>
  <si>
    <t>和風馬鈴薯燉肉</t>
    <phoneticPr fontId="3" type="noConversion"/>
  </si>
  <si>
    <t>鮮菇紅棗大白菜</t>
    <phoneticPr fontId="3" type="noConversion"/>
  </si>
  <si>
    <t>小米有機白米飯</t>
    <phoneticPr fontId="3" type="noConversion"/>
  </si>
  <si>
    <t>☆本月保久乳供應日:１０/０７(五)、１０/１３(四)、１０/１７(一)、１０／２５(二) 各供應保久乳一瓶</t>
    <phoneticPr fontId="3" type="noConversion"/>
  </si>
  <si>
    <t>☆每週一、二、四供應北農有機青菜一次</t>
    <phoneticPr fontId="3" type="noConversion"/>
  </si>
  <si>
    <t>☆菜單中「       」記號為健腦食材，「       」記號為蔬食日，「       」記號為特餐，「       」記號為有機日</t>
    <phoneticPr fontId="3" type="noConversion"/>
  </si>
  <si>
    <t>豬肉角65g+芋頭大丁23g+非基改凍豆腐中丁12g+非基改不辣豆腐乳</t>
    <phoneticPr fontId="3" type="noConversion"/>
  </si>
  <si>
    <t>＊鳳梨野菇蛋酥炒飯</t>
    <phoneticPr fontId="3" type="noConversion"/>
  </si>
  <si>
    <t>有機青菜80g</t>
    <phoneticPr fontId="3" type="noConversion"/>
  </si>
  <si>
    <t>綠豆8g+西谷米8g+oak全脂奶粉</t>
    <phoneticPr fontId="3" type="noConversion"/>
  </si>
  <si>
    <t>雞丁75g+小黃瓜中丁8g+洋蔥角12g+紅蘿蔔中丁8g+乾川耳0.2g</t>
    <phoneticPr fontId="3" type="noConversion"/>
  </si>
  <si>
    <t>非基改中豆干片50g+豬肉絲8g+芹菜段12g+紅蘿蔔片4g+乾香菇絲0.3g</t>
    <phoneticPr fontId="3" type="noConversion"/>
  </si>
  <si>
    <t>洗選蛋18g+非基改味噌+柴魚片+九層塔(切)</t>
    <phoneticPr fontId="3" type="noConversion"/>
  </si>
  <si>
    <t>金針菇四季豆</t>
    <phoneticPr fontId="3" type="noConversion"/>
  </si>
  <si>
    <t>乾海帶芽0.8g+薑絲+冷凍龍骨丁4g</t>
    <phoneticPr fontId="3" type="noConversion"/>
  </si>
  <si>
    <t>豬絞肉65g+洋蔥小丁18g+碎花瓜8g+乾香菇絲0.2g</t>
    <phoneticPr fontId="3" type="noConversion"/>
  </si>
  <si>
    <t>有機白米80g+高麗菜小丁12g+洋蔥小丁8g+冷凍玉米粒6g+紅蘿蔔小丁4g+碎鮭魚肉4g+洗選蛋4g+冷凍毛豆仁2g</t>
    <phoneticPr fontId="3" type="noConversion"/>
  </si>
  <si>
    <t>＊玉米濃湯</t>
    <phoneticPr fontId="3" type="noConversion"/>
  </si>
  <si>
    <t>燒煮</t>
    <phoneticPr fontId="3" type="noConversion"/>
  </si>
  <si>
    <t>煮+拌炒</t>
    <phoneticPr fontId="3" type="noConversion"/>
  </si>
  <si>
    <t>燉燒</t>
    <phoneticPr fontId="3" type="noConversion"/>
  </si>
  <si>
    <t>燒燴</t>
    <phoneticPr fontId="3" type="noConversion"/>
  </si>
  <si>
    <t>燴煮</t>
    <phoneticPr fontId="3" type="noConversion"/>
  </si>
  <si>
    <t>燙+炒</t>
    <phoneticPr fontId="3" type="noConversion"/>
  </si>
  <si>
    <t>＊蒜香蘿勒青醬通心麵</t>
    <phoneticPr fontId="3" type="noConversion"/>
  </si>
  <si>
    <t>乾通心麵40g+冷凍三色豆10g+洋蔥小丁10g+番茄小丁8g+黑珍珠菇(切)8g+青醬+九層塔+蒜</t>
    <phoneticPr fontId="3" type="noConversion"/>
  </si>
  <si>
    <t>主廚滷雞腿排X1</t>
    <phoneticPr fontId="3" type="noConversion"/>
  </si>
  <si>
    <t>(保久乳)</t>
    <phoneticPr fontId="3" type="noConversion"/>
  </si>
  <si>
    <t>特餐日</t>
    <phoneticPr fontId="3" type="noConversion"/>
  </si>
  <si>
    <t>蔬食日</t>
    <phoneticPr fontId="3" type="noConversion"/>
  </si>
  <si>
    <t>☆本月有機青菜種類：空心菜、小松菜、荷葉白菜、黑葉白菜、山菠菜、小白菜、味美菜、青松菜、油江菜</t>
    <phoneticPr fontId="3" type="noConversion"/>
  </si>
  <si>
    <t>薑絲冬瓜湯</t>
    <phoneticPr fontId="3" type="noConversion"/>
  </si>
  <si>
    <t>青菜蛋花湯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</si>
  <si>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(熱)綠豆牛奶西米露</t>
    </r>
    <phoneticPr fontId="3" type="noConversion"/>
  </si>
  <si>
    <t>＊番茄蛋花湯</t>
    <phoneticPr fontId="3" type="noConversion"/>
  </si>
  <si>
    <t>＊(熱)地瓜芋頭牛奶</t>
    <phoneticPr fontId="3" type="noConversion"/>
  </si>
  <si>
    <t>地瓜小丁25g+芋頭小丁8g+oak全脂奶粉</t>
    <phoneticPr fontId="3" type="noConversion"/>
  </si>
  <si>
    <t>毛豆仁紅藜有機米飯</t>
    <phoneticPr fontId="3" type="noConversion"/>
  </si>
  <si>
    <t>味噌豆薯湯</t>
    <phoneticPr fontId="3" type="noConversion"/>
  </si>
  <si>
    <t>薑汁地瓜甜湯</t>
    <phoneticPr fontId="3" type="noConversion"/>
  </si>
  <si>
    <t>地瓜中丁35g+薑汁</t>
    <phoneticPr fontId="3" type="noConversion"/>
  </si>
  <si>
    <t>木耳針菇湯</t>
    <phoneticPr fontId="3" type="noConversion"/>
  </si>
  <si>
    <t>☆本月三章履歷豆奶供應日為１０／２7(四)</t>
    <phoneticPr fontId="3" type="noConversion"/>
  </si>
  <si>
    <t>紅絲油菜</t>
    <phoneticPr fontId="3" type="noConversion"/>
  </si>
  <si>
    <t>☆菜單中「       」記號為特餐，「       」記號為有機日</t>
    <phoneticPr fontId="3" type="noConversion"/>
  </si>
  <si>
    <t>＊什錦素炒麵＋＊起司燒百頁＋北農有機青菜＋青菜豆皮湯</t>
    <phoneticPr fontId="3" type="noConversion"/>
  </si>
  <si>
    <t>鮮筍素肉羹</t>
    <phoneticPr fontId="3" type="noConversion"/>
  </si>
  <si>
    <t>塔香椒鹽豆腐丁</t>
    <phoneticPr fontId="3" type="noConversion"/>
  </si>
  <si>
    <t>紅絲芹香豆包絲</t>
    <phoneticPr fontId="3" type="noConversion"/>
  </si>
  <si>
    <t>＊鳳梨野菇素炒飯(有機白米)＋彩椒烤麩＋北農有機青菜＋番茄黃芽湯</t>
    <phoneticPr fontId="3" type="noConversion"/>
  </si>
  <si>
    <t>川耳小黃瓜燴素雞片</t>
    <phoneticPr fontId="3" type="noConversion"/>
  </si>
  <si>
    <t>素肉絲高麗菜</t>
    <phoneticPr fontId="3" type="noConversion"/>
  </si>
  <si>
    <t>素蔥燒豆腸</t>
    <phoneticPr fontId="3" type="noConversion"/>
  </si>
  <si>
    <t>沙茶麵輪</t>
    <phoneticPr fontId="3" type="noConversion"/>
  </si>
  <si>
    <t>塔香味噌豆包絲湯</t>
    <phoneticPr fontId="3" type="noConversion"/>
  </si>
  <si>
    <t>花瓜蘭花干丁</t>
    <phoneticPr fontId="3" type="noConversion"/>
  </si>
  <si>
    <t>黃金薯條+素麥克雞塊X２</t>
    <phoneticPr fontId="3" type="noConversion"/>
  </si>
  <si>
    <t>番茄燒豆腐</t>
    <phoneticPr fontId="3" type="noConversion"/>
  </si>
  <si>
    <t>瓜仔蔥香素肉燥</t>
    <phoneticPr fontId="3" type="noConversion"/>
  </si>
  <si>
    <t>蒲瓜炒鴻喜菇</t>
    <phoneticPr fontId="3" type="noConversion"/>
  </si>
  <si>
    <t>珍菇黃芽素肉絲</t>
    <phoneticPr fontId="3" type="noConversion"/>
  </si>
  <si>
    <r>
      <t>＊高麗菜什錦素炒飯(有機白米)＋海結滷油豆腐＋北農有機青菜＋＊</t>
    </r>
    <r>
      <rPr>
        <b/>
        <u/>
        <sz val="16"/>
        <rFont val="王漢宗中明體注音"/>
        <family val="5"/>
        <charset val="136"/>
      </rPr>
      <t>(熱)地瓜芋頭牛奶</t>
    </r>
    <phoneticPr fontId="3" type="noConversion"/>
  </si>
  <si>
    <t>和風馬鈴薯燉嫩豆腐</t>
    <phoneticPr fontId="3" type="noConversion"/>
  </si>
  <si>
    <t>薑香海帶湯</t>
    <phoneticPr fontId="3" type="noConversion"/>
  </si>
  <si>
    <t>清香蚵仔白菜</t>
    <phoneticPr fontId="3" type="noConversion"/>
  </si>
  <si>
    <t>扁蒲粉絲煲</t>
    <phoneticPr fontId="3" type="noConversion"/>
  </si>
  <si>
    <t>豆皮捲炒花椰</t>
    <phoneticPr fontId="3" type="noConversion"/>
  </si>
  <si>
    <r>
      <t>＊野蔬干丁</t>
    </r>
    <r>
      <rPr>
        <b/>
        <u/>
        <sz val="16"/>
        <rFont val="王漢宗中明體注音"/>
        <family val="1"/>
        <charset val="136"/>
      </rPr>
      <t>溫沙拉</t>
    </r>
    <phoneticPr fontId="3" type="noConversion"/>
  </si>
  <si>
    <t>大白菜黑珍菇湯</t>
    <phoneticPr fontId="3" type="noConversion"/>
  </si>
  <si>
    <t>香酥板豆腐</t>
    <phoneticPr fontId="3" type="noConversion"/>
  </si>
  <si>
    <t>什錦玉米粒</t>
    <phoneticPr fontId="3" type="noConversion"/>
  </si>
  <si>
    <t>青菜雲耳湯</t>
    <phoneticPr fontId="3" type="noConversion"/>
  </si>
  <si>
    <t>莎莎醬干片</t>
    <phoneticPr fontId="3" type="noConversion"/>
  </si>
  <si>
    <t>紅絲蒲瓜煮</t>
    <phoneticPr fontId="3" type="noConversion"/>
  </si>
  <si>
    <t>照燒豆包丁</t>
    <phoneticPr fontId="3" type="noConversion"/>
  </si>
  <si>
    <t>素蔥香青江菜</t>
    <phoneticPr fontId="3" type="noConversion"/>
  </si>
  <si>
    <r>
      <t>蘿勒青醬通心麵＋主廚滷百頁豆腐＋北農有機青菜＋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玉米濃湯</t>
    </r>
    <phoneticPr fontId="3" type="noConversion"/>
  </si>
  <si>
    <t>鹹冬瓜燒凍腐</t>
    <phoneticPr fontId="3" type="noConversion"/>
  </si>
  <si>
    <t>紅燒烤麩</t>
    <phoneticPr fontId="3" type="noConversion"/>
  </si>
  <si>
    <t>薑拌空心菜</t>
    <phoneticPr fontId="3" type="noConversion"/>
  </si>
  <si>
    <t>番茄豆腐湯</t>
    <phoneticPr fontId="3" type="noConversion"/>
  </si>
  <si>
    <t>蜜汁豆干絲三色炒飯（有機白米)＋紅蘿蔔扣麵輪＋北農有機青菜＋薑汁地瓜甜湯</t>
    <phoneticPr fontId="3" type="noConversion"/>
  </si>
  <si>
    <t>履歷白米65g+小米13g+紅藜麥2g</t>
  </si>
  <si>
    <t>二</t>
    <phoneticPr fontId="3" type="noConversion"/>
  </si>
  <si>
    <t>國慶日~雙十連假 不供餐</t>
    <phoneticPr fontId="3" type="noConversion"/>
  </si>
  <si>
    <t>一</t>
    <phoneticPr fontId="3" type="noConversion"/>
  </si>
  <si>
    <t>時蔬</t>
    <phoneticPr fontId="3" type="noConversion"/>
  </si>
  <si>
    <t>時蔬</t>
    <phoneticPr fontId="3" type="noConversion"/>
  </si>
  <si>
    <t>黑芝麻飯</t>
    <phoneticPr fontId="3" type="noConversion"/>
  </si>
  <si>
    <t>＊鮮筍豆腐羹</t>
    <phoneticPr fontId="3" type="noConversion"/>
  </si>
  <si>
    <t>高麗菜肉骨茶湯</t>
    <phoneticPr fontId="3" type="noConversion"/>
  </si>
  <si>
    <r>
      <t>＊</t>
    </r>
    <r>
      <rPr>
        <b/>
        <u/>
        <sz val="16"/>
        <rFont val="王漢宗中明體注音"/>
        <family val="1"/>
        <charset val="136"/>
      </rPr>
      <t>奶油玉米炒蛋</t>
    </r>
    <phoneticPr fontId="3" type="noConversion"/>
  </si>
  <si>
    <t>葵瓜子飯</t>
    <phoneticPr fontId="3" type="noConversion"/>
  </si>
  <si>
    <t>三杯魚丁</t>
    <phoneticPr fontId="3" type="noConversion"/>
  </si>
  <si>
    <t>＊沙茶洋蔥肉片</t>
    <phoneticPr fontId="3" type="noConversion"/>
  </si>
  <si>
    <t>客家小炒</t>
    <phoneticPr fontId="3" type="noConversion"/>
  </si>
  <si>
    <t>芋香玉米肉茸</t>
    <phoneticPr fontId="3" type="noConversion"/>
  </si>
  <si>
    <t>香酥麥克雞塊X3</t>
    <phoneticPr fontId="3" type="noConversion"/>
  </si>
  <si>
    <t>＊木須鮮菇炒蒲瓜</t>
    <phoneticPr fontId="3" type="noConversion"/>
  </si>
  <si>
    <t>薑絲海芽豆皮湯</t>
    <phoneticPr fontId="3" type="noConversion"/>
  </si>
  <si>
    <t>大黃瓜湯</t>
    <phoneticPr fontId="3" type="noConversion"/>
  </si>
  <si>
    <t>螞蟻上樹</t>
    <phoneticPr fontId="3" type="noConversion"/>
  </si>
  <si>
    <t>海帶小魚干湯</t>
    <phoneticPr fontId="3" type="noConversion"/>
  </si>
  <si>
    <t>甘味鹽麴燒豬柳</t>
    <phoneticPr fontId="3" type="noConversion"/>
  </si>
  <si>
    <t>時蔬</t>
    <phoneticPr fontId="3" type="noConversion"/>
  </si>
  <si>
    <t>糙米有機白米飯</t>
    <phoneticPr fontId="3" type="noConversion"/>
  </si>
  <si>
    <t>方干滷肉</t>
    <phoneticPr fontId="3" type="noConversion"/>
  </si>
  <si>
    <t>鮮菇紅棗大白菜</t>
  </si>
  <si>
    <t>照燒棒棒腿X1</t>
    <phoneticPr fontId="3" type="noConversion"/>
  </si>
  <si>
    <t>糖醋魚丁</t>
    <phoneticPr fontId="3" type="noConversion"/>
  </si>
  <si>
    <t>絲瓜炒肉片</t>
    <phoneticPr fontId="3" type="noConversion"/>
  </si>
  <si>
    <t>蔥蒜燒雞</t>
    <phoneticPr fontId="3" type="noConversion"/>
  </si>
  <si>
    <t>紫菜豆腐湯</t>
    <phoneticPr fontId="3" type="noConversion"/>
  </si>
  <si>
    <t>味噌蘿蔔湯</t>
    <phoneticPr fontId="3" type="noConversion"/>
  </si>
  <si>
    <t>☆本月保久乳供應日:１０/０６(五)、１０/１６(一)、１０／２６(四)、１０／３１(二) 各供應保久乳一瓶</t>
    <phoneticPr fontId="3" type="noConversion"/>
  </si>
  <si>
    <t>木耳針菇湯</t>
    <phoneticPr fontId="3" type="noConversion"/>
  </si>
  <si>
    <t>☆本月蔬食供應日:10/02.10/12</t>
    <phoneticPr fontId="3" type="noConversion"/>
  </si>
  <si>
    <t>☆本月三章履歷豆奶供應日為１０／３０(一)</t>
    <phoneticPr fontId="3" type="noConversion"/>
  </si>
  <si>
    <r>
      <t>☆本月魚肉供應日:10/04.13.20.25-</t>
    </r>
    <r>
      <rPr>
        <sz val="20"/>
        <rFont val="標楷體"/>
        <family val="4"/>
        <charset val="136"/>
      </rPr>
      <t>魚肉仍有可能含有細刺，請小心食用</t>
    </r>
    <phoneticPr fontId="3" type="noConversion"/>
  </si>
  <si>
    <r>
      <t>蒜香蘿勒青醬通心麵+主廚滷腿排X1+北農有機青菜+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1"/>
        <charset val="136"/>
      </rPr>
      <t>奶香</t>
    </r>
    <r>
      <rPr>
        <b/>
        <u/>
        <sz val="16"/>
        <rFont val="王漢宗中明體注音"/>
        <family val="5"/>
        <charset val="136"/>
      </rPr>
      <t>玉米濃湯</t>
    </r>
    <phoneticPr fontId="3" type="noConversion"/>
  </si>
  <si>
    <r>
      <t>＊DHA鮭魚蛋炒飯(有機白米)+可樂滷雞排X1+北農有機青菜+＊</t>
    </r>
    <r>
      <rPr>
        <b/>
        <u/>
        <sz val="16"/>
        <rFont val="王漢宗中明體注音"/>
        <family val="5"/>
        <charset val="136"/>
      </rPr>
      <t>(熱)地瓜芋頭牛奶</t>
    </r>
    <phoneticPr fontId="3" type="noConversion"/>
  </si>
  <si>
    <r>
      <t xml:space="preserve">滷味                                       </t>
    </r>
    <r>
      <rPr>
        <sz val="12"/>
        <rFont val="王漢宗中明體注音"/>
        <family val="5"/>
        <charset val="136"/>
      </rPr>
      <t>(蘿蔔.油豆腐.海帶結)</t>
    </r>
    <phoneticPr fontId="3" type="noConversion"/>
  </si>
  <si>
    <r>
      <t>全穀雜糧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</si>
  <si>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豆魚蛋肉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</si>
  <si>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油脂堅果類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</si>
  <si>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＊鳳梨野菇蛋酥炒飯(有機白米)+蒜香豬排X1+北農有機青菜+番茄羅宋湯</t>
    <phoneticPr fontId="3" type="noConversion"/>
  </si>
  <si>
    <t>肉燥馬鈴薯</t>
    <phoneticPr fontId="3" type="noConversion"/>
  </si>
  <si>
    <t>紅蘿蔔炒蛋</t>
    <phoneticPr fontId="3" type="noConversion"/>
  </si>
  <si>
    <t>112年10月食材明細表</t>
    <phoneticPr fontId="3" type="noConversion"/>
  </si>
  <si>
    <t>白米80g+黑芝麻粒0.3g</t>
    <phoneticPr fontId="3" type="noConversion"/>
  </si>
  <si>
    <t>＊海陸什錦炒麵+腐乳燒肉+北農有機青菜+＊青菜蛋花湯</t>
    <phoneticPr fontId="3" type="noConversion"/>
  </si>
  <si>
    <t>殺菌全液蛋55g+冷凍玉米粒28g+洋蔥小丁8g+無鹽奶油</t>
    <phoneticPr fontId="3" type="noConversion"/>
  </si>
  <si>
    <t>腐乳燒肉</t>
    <phoneticPr fontId="3" type="noConversion"/>
  </si>
  <si>
    <t>黃油麵120g+豬肉絲8g+青江菜(切)8g+洋蔥絲8g+冷凍魷魚圈(切)8g+紅蘿蔔絲2g+木耳絲2g+匈牙利紅椒粉+蒜粉</t>
    <phoneticPr fontId="3" type="noConversion"/>
  </si>
  <si>
    <t>非基改板豆腐大丁70g+筍絲18g+黑珍珠菇(切)6g+紅蘿蔔絲4g+沙茶醬</t>
    <phoneticPr fontId="3" type="noConversion"/>
  </si>
  <si>
    <t>白米62g+糙米18g</t>
    <phoneticPr fontId="3" type="noConversion"/>
  </si>
  <si>
    <t>馬鈴薯粗絲70g+芋頭粗絲12g+豬絞肉6g</t>
    <phoneticPr fontId="3" type="noConversion"/>
  </si>
  <si>
    <t>魚丁100g+地瓜大丁30g+九層塔(切)+蒜粗</t>
    <phoneticPr fontId="3" type="noConversion"/>
  </si>
  <si>
    <t>時蔬75g</t>
    <phoneticPr fontId="3" type="noConversion"/>
  </si>
  <si>
    <t>有機白米60g+胚芽米12g+黑糯米8g+冷凍三色豆6g+洋蔥小丁10g+杏鮑菇(切)10gg+生鮮鳳梨(切)6g+洗選蛋3g</t>
    <phoneticPr fontId="3" type="noConversion"/>
  </si>
  <si>
    <t>番茄羅宋湯</t>
    <phoneticPr fontId="3" type="noConversion"/>
  </si>
  <si>
    <t>番茄小丁18g+金針菇8g+木耳小丁4g+龍骨丁4g</t>
    <phoneticPr fontId="3" type="noConversion"/>
  </si>
  <si>
    <t>高麗菜小丁30g+龍骨丁4g+臺灣肉骨茶包</t>
    <phoneticPr fontId="3" type="noConversion"/>
  </si>
  <si>
    <t>冬瓜中丁35g+龍骨丁4g</t>
    <phoneticPr fontId="3" type="noConversion"/>
  </si>
  <si>
    <t>小白菜段18g+洗選蛋12g</t>
    <phoneticPr fontId="3" type="noConversion"/>
  </si>
  <si>
    <t>白米78g+紅藜麥2g</t>
    <phoneticPr fontId="3" type="noConversion"/>
  </si>
  <si>
    <t>白蘿蔔中丁55g+非基改油豆腐小丁18g+海帶結18g+酸菜絲2g+青蔥(切)0.5g+沙茶醬</t>
    <phoneticPr fontId="3" type="noConversion"/>
  </si>
  <si>
    <t>白米80g+去殼葵瓜子1g</t>
    <phoneticPr fontId="3" type="noConversion"/>
  </si>
  <si>
    <t>麥克雞塊約 65克/3塊</t>
    <phoneticPr fontId="3" type="noConversion"/>
  </si>
  <si>
    <t>燴炒</t>
    <phoneticPr fontId="3" type="noConversion"/>
  </si>
  <si>
    <t>非基基改板豆腐大丁70g+番茄角12g+殺菌全液蛋8g</t>
    <phoneticPr fontId="3" type="noConversion"/>
  </si>
  <si>
    <t>筍片35g+龍骨丁4g</t>
    <phoneticPr fontId="3" type="noConversion"/>
  </si>
  <si>
    <t>毛豆仁燕麥粒飯</t>
    <phoneticPr fontId="3" type="noConversion"/>
  </si>
  <si>
    <t>白米65g+燕麥粒10g+冷凍毛豆仁5g</t>
    <phoneticPr fontId="3" type="noConversion"/>
  </si>
  <si>
    <t>魚丁100g+杏鮑菇大丁30g+老薑+蒜仁+胡麻油</t>
    <phoneticPr fontId="3" type="noConversion"/>
  </si>
  <si>
    <t>扁蒲粗條80g+殺菌全液蛋8g+木耳絲4g+紅蘿蔔末1g</t>
    <phoneticPr fontId="3" type="noConversion"/>
  </si>
  <si>
    <t>殺菌全液蛋35g+紅蘿蔔絲40g+洋蔥絲8g</t>
    <phoneticPr fontId="3" type="noConversion"/>
  </si>
  <si>
    <t>大黃瓜片35g+龍骨丁4g</t>
    <phoneticPr fontId="3" type="noConversion"/>
  </si>
  <si>
    <t>白米65g+糙米15g+黑芝麻0.2g</t>
    <phoneticPr fontId="3" type="noConversion"/>
  </si>
  <si>
    <t>大白菜角78g+鮮菇(切)8g+乾紅棗(去子)+雪蓮子(鷹嘴豆)</t>
    <phoneticPr fontId="3" type="noConversion"/>
  </si>
  <si>
    <t>小魚干3g+海帶絲25g+薑絲</t>
    <phoneticPr fontId="3" type="noConversion"/>
  </si>
  <si>
    <t>豬肉角65g+馬鈴薯中丁25g+洋蔥角12g+紅蘿蔔中丁8g+味霖</t>
    <phoneticPr fontId="3" type="noConversion"/>
  </si>
  <si>
    <t>雞肉絲炒花椰</t>
    <phoneticPr fontId="3" type="noConversion"/>
  </si>
  <si>
    <t>冷凍青花菜(小朵)90g+雞肉絲8g</t>
    <phoneticPr fontId="3" type="noConversion"/>
  </si>
  <si>
    <t>黃芽黑珍菇湯</t>
    <phoneticPr fontId="3" type="noConversion"/>
  </si>
  <si>
    <t>黃豆芽18g+黑珍珠菇10g+龍骨丁4g</t>
    <phoneticPr fontId="3" type="noConversion"/>
  </si>
  <si>
    <t>魚片約 100g/片</t>
    <phoneticPr fontId="3" type="noConversion"/>
  </si>
  <si>
    <t>白米62g+大麥仁(洋薏仁)18g</t>
    <phoneticPr fontId="3" type="noConversion"/>
  </si>
  <si>
    <t>＊豆腐蛋花湯</t>
    <phoneticPr fontId="3" type="noConversion"/>
  </si>
  <si>
    <t>非基改板豆腐絲20g+洗選蛋8g+冷凍龍骨丁4g</t>
    <phoneticPr fontId="3" type="noConversion"/>
  </si>
  <si>
    <t>白米80g+葵瓜子(去殼)1g+海苔粉</t>
    <phoneticPr fontId="3" type="noConversion"/>
  </si>
  <si>
    <t>燜煮</t>
    <phoneticPr fontId="3" type="noConversion"/>
  </si>
  <si>
    <t>豬肉柳65g+馬鈴薯絲22g+紅蘿蔔絲8g+香菜+鹽麴</t>
    <phoneticPr fontId="3" type="noConversion"/>
  </si>
  <si>
    <t>殺菌全液蛋55g+主廚柴魚高湯</t>
    <phoneticPr fontId="3" type="noConversion"/>
  </si>
  <si>
    <t>白蘿蔔小丁30g+非基改味噌+柴魚片</t>
    <phoneticPr fontId="3" type="noConversion"/>
  </si>
  <si>
    <t>可樂滷雞排X1</t>
    <phoneticPr fontId="3" type="noConversion"/>
  </si>
  <si>
    <t>雞腿排約 140g/片+可口可樂</t>
    <phoneticPr fontId="3" type="noConversion"/>
  </si>
  <si>
    <t>棒棒腿約 135g/支+自製照燒醬汁+白芝麻</t>
    <phoneticPr fontId="3" type="noConversion"/>
  </si>
  <si>
    <t>絲瓜1/2圓片78g+紅蘿蔔片2g+豬肉片8g+紅蔥頭末</t>
    <phoneticPr fontId="3" type="noConversion"/>
  </si>
  <si>
    <t>白米62g+胚芽米18g</t>
    <phoneticPr fontId="3" type="noConversion"/>
  </si>
  <si>
    <t>冬粉18g+豬絞肉12g+高麗菜角8g</t>
    <phoneticPr fontId="3" type="noConversion"/>
  </si>
  <si>
    <t>紫菜0.4g+非基改板豆腐絲28g+龍骨丁4g</t>
    <phoneticPr fontId="3" type="noConversion"/>
  </si>
  <si>
    <t>番茄小丁25g+洗選蛋8g+薑絲+龍骨丁4g</t>
    <phoneticPr fontId="3" type="noConversion"/>
  </si>
  <si>
    <t>魚丁100g+地瓜大丁25g+洋蔥角6g+紅蘿蔔中丁4g+番茄醬+白醋</t>
    <phoneticPr fontId="3" type="noConversion"/>
  </si>
  <si>
    <t>雞腿排約 140g/片+青蔥</t>
    <phoneticPr fontId="3" type="noConversion"/>
  </si>
  <si>
    <t>冷凍玉米粒23g+洋蔥小丁8g+紅蘿蔔末2g+洗選蛋2g+玉米濃湯粉+中筋麵粉+無鹽奶油</t>
    <phoneticPr fontId="3" type="noConversion"/>
  </si>
  <si>
    <t>有機白米62g+小米18g</t>
    <phoneticPr fontId="3" type="noConversion"/>
  </si>
  <si>
    <t>白蘿蔔中丁55g+海帶片2*3 18g+黑輪段12g+柴魚片+海山醬</t>
    <phoneticPr fontId="3" type="noConversion"/>
  </si>
  <si>
    <t>金針菇(切)25g+木耳絲3g</t>
    <phoneticPr fontId="3" type="noConversion"/>
  </si>
  <si>
    <r>
      <t>海山醬關東煮</t>
    </r>
    <r>
      <rPr>
        <sz val="16"/>
        <rFont val="王漢宗中明體注音"/>
        <family val="1"/>
        <charset val="136"/>
      </rPr>
      <t xml:space="preserve">                                                </t>
    </r>
    <r>
      <rPr>
        <sz val="12"/>
        <rFont val="王漢宗中明體注音"/>
        <family val="1"/>
        <charset val="136"/>
      </rPr>
      <t>(黑輪.白蘿蔔.海帶)</t>
    </r>
    <phoneticPr fontId="3" type="noConversion"/>
  </si>
  <si>
    <t>筍干扣肉片</t>
    <phoneticPr fontId="3" type="noConversion"/>
  </si>
  <si>
    <t>豬肉片65g+筍干20g+紅蘿蔔片5g</t>
    <phoneticPr fontId="3" type="noConversion"/>
  </si>
  <si>
    <t>＊沙茶醬雞肉絲玉米炒飯(有機白米)+筍干扣肉片+北農有機青菜+薑汁地瓜甜湯</t>
    <phoneticPr fontId="3" type="noConversion"/>
  </si>
  <si>
    <t>履歷豆奶</t>
    <phoneticPr fontId="3" type="noConversion"/>
  </si>
  <si>
    <t>有機白米80g</t>
    <phoneticPr fontId="3" type="noConversion"/>
  </si>
  <si>
    <t>雞丁75g+小黃瓜中丁20g+紅蘿蔔中丁8g+乾川耳0.1g+青蔥+蒜</t>
    <phoneticPr fontId="3" type="noConversion"/>
  </si>
  <si>
    <t>＊沙茶醬雞肉絲玉米炒飯</t>
    <phoneticPr fontId="3" type="noConversion"/>
  </si>
  <si>
    <t>有機白米60g+糙米13g+黑糯米2g+雞清肉絲12g+洋蔥小丁8g+冷凍玉米粒6g+青江菜(切)6g+紅蘿蔔小丁4g+冷凍毛豆仁2g+沙茶醬</t>
    <phoneticPr fontId="3" type="noConversion"/>
  </si>
  <si>
    <t>高麗菜角65g+豬肉絲8g+紅蘿蔔絲4g+乾香菇絲0.2g</t>
    <phoneticPr fontId="3" type="noConversion"/>
  </si>
  <si>
    <t>南瓜小丁(末)25g+洋蔥小丁8g+洗選蛋2g+原味腰果(碎粒)0.5g</t>
    <phoneticPr fontId="3" type="noConversion"/>
  </si>
  <si>
    <t>煮(薄芡)</t>
    <phoneticPr fontId="3" type="noConversion"/>
  </si>
  <si>
    <t>雞丁75g+非基改百頁丁20g+豆豉+薑+蒜+洗選蛋</t>
    <phoneticPr fontId="3" type="noConversion"/>
  </si>
  <si>
    <t>炸+拌炒</t>
    <phoneticPr fontId="3" type="noConversion"/>
  </si>
  <si>
    <t>＊阿翁師避風塘炒雞</t>
    <phoneticPr fontId="3" type="noConversion"/>
  </si>
  <si>
    <t>☆每週二供應北農有機白米一次(遇供應麵食則暫停一次)</t>
    <phoneticPr fontId="3" type="noConversion"/>
  </si>
  <si>
    <t>☆本月有機青菜種類：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</si>
</sst>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0_);[Red]\(0\)"/>
    <numFmt numFmtId="178" formatCode="0_ "/>
    <numFmt numFmtId="179" formatCode="m&quot;月&quot;d&quot;日&quot;;@"/>
    <numFmt numFmtId="180" formatCode="[$-404]aaa;@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color indexed="20"/>
      <name val="標楷體"/>
      <family val="4"/>
      <charset val="136"/>
    </font>
    <font>
      <sz val="9"/>
      <name val="新細明體"/>
      <family val="1"/>
      <charset val="136"/>
    </font>
    <font>
      <sz val="18"/>
      <color indexed="20"/>
      <name val="Times New Roman"/>
      <family val="1"/>
    </font>
    <font>
      <sz val="12"/>
      <name val="Times New Roman"/>
      <family val="1"/>
    </font>
    <font>
      <sz val="18"/>
      <color indexed="12"/>
      <name val="Times New Roman"/>
      <family val="1"/>
    </font>
    <font>
      <sz val="10"/>
      <name val="華康圓體注音"/>
      <family val="1"/>
      <charset val="136"/>
    </font>
    <font>
      <sz val="12"/>
      <name val="華康圓體注音"/>
      <family val="1"/>
      <charset val="136"/>
    </font>
    <font>
      <sz val="8"/>
      <name val="標楷體"/>
      <family val="4"/>
      <charset val="136"/>
    </font>
    <font>
      <sz val="8"/>
      <name val="Times New Roman"/>
      <family val="1"/>
    </font>
    <font>
      <sz val="8"/>
      <name val="華康中圓體"/>
      <family val="3"/>
      <charset val="136"/>
    </font>
    <font>
      <sz val="12"/>
      <name val="細明體"/>
      <family val="3"/>
      <charset val="136"/>
    </font>
    <font>
      <sz val="10"/>
      <name val="華康少女文字W5"/>
      <family val="1"/>
      <charset val="136"/>
    </font>
    <font>
      <sz val="8"/>
      <name val="華康少女文字W5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華康圓體注音"/>
      <family val="1"/>
      <charset val="136"/>
    </font>
    <font>
      <sz val="14"/>
      <name val="華康圓體W3注音"/>
      <family val="1"/>
      <charset val="136"/>
    </font>
    <font>
      <b/>
      <sz val="28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王漢宗中明體注音"/>
      <family val="5"/>
      <charset val="136"/>
    </font>
    <font>
      <b/>
      <sz val="12"/>
      <name val="新細明體"/>
      <family val="1"/>
      <charset val="136"/>
    </font>
    <font>
      <b/>
      <sz val="16"/>
      <name val="王漢宗中明體注音"/>
      <family val="5"/>
      <charset val="136"/>
    </font>
    <font>
      <b/>
      <u/>
      <sz val="16"/>
      <name val="王漢宗中明體注音"/>
      <family val="5"/>
      <charset val="136"/>
    </font>
    <font>
      <b/>
      <sz val="16"/>
      <name val="王漢宗中明體注音"/>
      <family val="1"/>
      <charset val="136"/>
    </font>
    <font>
      <sz val="16"/>
      <name val="王漢宗中明體注音"/>
      <family val="1"/>
      <charset val="136"/>
    </font>
    <font>
      <b/>
      <u/>
      <sz val="16"/>
      <name val="王漢宗中明體注音"/>
      <family val="1"/>
      <charset val="136"/>
    </font>
    <font>
      <sz val="12"/>
      <name val="王漢宗中明體注音"/>
      <family val="1"/>
      <charset val="136"/>
    </font>
    <font>
      <sz val="16"/>
      <color rgb="FFFF0000"/>
      <name val="王漢宗中明體注音"/>
      <family val="5"/>
      <charset val="136"/>
    </font>
    <font>
      <sz val="20"/>
      <name val="標楷體"/>
      <family val="4"/>
      <charset val="136"/>
    </font>
    <font>
      <sz val="12"/>
      <name val="王漢宗中明體注音"/>
      <family val="5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9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7" fontId="14" fillId="0" borderId="45" xfId="0" applyNumberFormat="1" applyFont="1" applyBorder="1" applyAlignment="1">
      <alignment horizontal="center" vertical="center"/>
    </xf>
    <xf numFmtId="177" fontId="14" fillId="0" borderId="4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9" fillId="0" borderId="4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shrinkToFit="1"/>
    </xf>
    <xf numFmtId="0" fontId="19" fillId="0" borderId="50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50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15" fillId="0" borderId="0" xfId="0" applyNumberFormat="1" applyFo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179" fontId="22" fillId="0" borderId="23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15" fillId="0" borderId="23" xfId="0" applyFont="1" applyBorder="1" applyAlignment="1">
      <alignment vertical="center" shrinkToFit="1"/>
    </xf>
    <xf numFmtId="0" fontId="22" fillId="0" borderId="23" xfId="0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179" fontId="22" fillId="0" borderId="16" xfId="0" applyNumberFormat="1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15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5" xfId="2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16" xfId="1" applyFont="1" applyBorder="1" applyAlignment="1">
      <alignment vertical="center" shrinkToFit="1"/>
    </xf>
    <xf numFmtId="0" fontId="15" fillId="0" borderId="53" xfId="0" applyFont="1" applyBorder="1" applyAlignment="1">
      <alignment horizontal="center" vertical="center" shrinkToFit="1"/>
    </xf>
    <xf numFmtId="180" fontId="22" fillId="0" borderId="16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54" xfId="0" applyFont="1" applyBorder="1" applyAlignment="1">
      <alignment horizontal="left" vertical="center" shrinkToFit="1"/>
    </xf>
    <xf numFmtId="0" fontId="15" fillId="0" borderId="8" xfId="0" applyFont="1" applyBorder="1" applyAlignment="1">
      <alignment shrinkToFit="1"/>
    </xf>
    <xf numFmtId="0" fontId="22" fillId="0" borderId="3" xfId="0" applyFont="1" applyBorder="1" applyAlignment="1">
      <alignment horizontal="center" vertical="center"/>
    </xf>
    <xf numFmtId="0" fontId="15" fillId="0" borderId="8" xfId="2" applyFont="1" applyBorder="1" applyAlignment="1">
      <alignment vertical="center" shrinkToFit="1"/>
    </xf>
    <xf numFmtId="0" fontId="15" fillId="0" borderId="8" xfId="2" applyFont="1" applyBorder="1" applyAlignment="1">
      <alignment horizontal="left" vertical="center" shrinkToFit="1"/>
    </xf>
    <xf numFmtId="0" fontId="0" fillId="0" borderId="56" xfId="0" applyBorder="1" applyAlignment="1">
      <alignment horizontal="center" vertical="center" shrinkToFit="1"/>
    </xf>
    <xf numFmtId="0" fontId="12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176" fontId="11" fillId="0" borderId="29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7" fontId="11" fillId="0" borderId="27" xfId="0" applyNumberFormat="1" applyFont="1" applyBorder="1" applyAlignment="1">
      <alignment horizontal="center" vertical="center" shrinkToFit="1"/>
    </xf>
    <xf numFmtId="177" fontId="11" fillId="0" borderId="3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176" fontId="11" fillId="0" borderId="20" xfId="0" applyNumberFormat="1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18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22" xfId="0" applyNumberFormat="1" applyFont="1" applyBorder="1" applyAlignment="1">
      <alignment horizontal="center" vertical="center" shrinkToFit="1"/>
    </xf>
    <xf numFmtId="177" fontId="11" fillId="0" borderId="24" xfId="0" applyNumberFormat="1" applyFont="1" applyBorder="1" applyAlignment="1">
      <alignment horizontal="center" vertical="center" shrinkToFit="1"/>
    </xf>
    <xf numFmtId="177" fontId="11" fillId="0" borderId="26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1" fillId="0" borderId="35" xfId="0" applyNumberFormat="1" applyFont="1" applyBorder="1" applyAlignment="1">
      <alignment horizontal="center" vertical="center" shrinkToFit="1"/>
    </xf>
    <xf numFmtId="177" fontId="11" fillId="0" borderId="31" xfId="0" applyNumberFormat="1" applyFont="1" applyBorder="1" applyAlignment="1">
      <alignment horizontal="center" vertical="center" shrinkToFit="1"/>
    </xf>
    <xf numFmtId="177" fontId="11" fillId="0" borderId="32" xfId="0" applyNumberFormat="1" applyFont="1" applyBorder="1" applyAlignment="1">
      <alignment horizontal="center" vertical="center" shrinkToFit="1"/>
    </xf>
    <xf numFmtId="176" fontId="11" fillId="0" borderId="55" xfId="0" applyNumberFormat="1" applyFont="1" applyBorder="1" applyAlignment="1">
      <alignment horizontal="center" vertical="center" shrinkToFit="1"/>
    </xf>
    <xf numFmtId="177" fontId="11" fillId="0" borderId="57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7" fontId="11" fillId="0" borderId="33" xfId="0" applyNumberFormat="1" applyFont="1" applyBorder="1" applyAlignment="1">
      <alignment horizontal="center" vertical="center" shrinkToFit="1"/>
    </xf>
    <xf numFmtId="177" fontId="11" fillId="0" borderId="18" xfId="0" applyNumberFormat="1" applyFont="1" applyBorder="1" applyAlignment="1">
      <alignment horizontal="center" vertical="center" shrinkToFit="1"/>
    </xf>
    <xf numFmtId="176" fontId="11" fillId="0" borderId="36" xfId="0" applyNumberFormat="1" applyFont="1" applyBorder="1" applyAlignment="1">
      <alignment horizontal="center" vertical="center" shrinkToFit="1"/>
    </xf>
    <xf numFmtId="177" fontId="11" fillId="0" borderId="37" xfId="0" applyNumberFormat="1" applyFont="1" applyBorder="1" applyAlignment="1">
      <alignment horizontal="center" vertical="center" shrinkToFit="1"/>
    </xf>
    <xf numFmtId="177" fontId="11" fillId="0" borderId="38" xfId="0" applyNumberFormat="1" applyFont="1" applyBorder="1" applyAlignment="1">
      <alignment horizontal="center"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78" fontId="15" fillId="0" borderId="13" xfId="0" applyNumberFormat="1" applyFont="1" applyBorder="1" applyAlignment="1">
      <alignment vertical="center" shrinkToFit="1"/>
    </xf>
    <xf numFmtId="0" fontId="15" fillId="0" borderId="27" xfId="0" applyFont="1" applyBorder="1" applyAlignment="1">
      <alignment horizontal="left" vertical="center" shrinkToFit="1"/>
    </xf>
    <xf numFmtId="176" fontId="11" fillId="0" borderId="27" xfId="0" applyNumberFormat="1" applyFont="1" applyBorder="1" applyAlignment="1">
      <alignment horizontal="center" vertical="center" shrinkToFit="1"/>
    </xf>
    <xf numFmtId="177" fontId="11" fillId="0" borderId="28" xfId="0" applyNumberFormat="1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5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39" xfId="1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 shrinkToFit="1"/>
    </xf>
    <xf numFmtId="0" fontId="23" fillId="0" borderId="23" xfId="1" applyFont="1" applyBorder="1" applyAlignment="1">
      <alignment horizontal="center" vertical="center" shrinkToFit="1"/>
    </xf>
    <xf numFmtId="0" fontId="23" fillId="0" borderId="17" xfId="1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176" fontId="11" fillId="0" borderId="61" xfId="0" applyNumberFormat="1" applyFont="1" applyBorder="1" applyAlignment="1">
      <alignment horizontal="center" vertical="center" shrinkToFit="1"/>
    </xf>
    <xf numFmtId="176" fontId="11" fillId="0" borderId="39" xfId="0" applyNumberFormat="1" applyFont="1" applyBorder="1" applyAlignment="1">
      <alignment horizontal="center" vertical="center" shrinkToFit="1"/>
    </xf>
    <xf numFmtId="176" fontId="11" fillId="0" borderId="62" xfId="0" applyNumberFormat="1" applyFont="1" applyBorder="1" applyAlignment="1">
      <alignment horizontal="center" vertical="center" shrinkToFit="1"/>
    </xf>
    <xf numFmtId="177" fontId="11" fillId="0" borderId="63" xfId="0" applyNumberFormat="1" applyFont="1" applyBorder="1" applyAlignment="1">
      <alignment horizontal="center" vertical="center" shrinkToFit="1"/>
    </xf>
    <xf numFmtId="177" fontId="11" fillId="0" borderId="59" xfId="0" applyNumberFormat="1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28" fillId="0" borderId="8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179" fontId="22" fillId="4" borderId="13" xfId="0" applyNumberFormat="1" applyFont="1" applyFill="1" applyBorder="1" applyAlignment="1">
      <alignment horizontal="center" vertical="center" shrinkToFit="1"/>
    </xf>
    <xf numFmtId="179" fontId="22" fillId="3" borderId="13" xfId="0" applyNumberFormat="1" applyFont="1" applyFill="1" applyBorder="1" applyAlignment="1">
      <alignment horizontal="center" vertical="center" shrinkToFit="1"/>
    </xf>
    <xf numFmtId="179" fontId="22" fillId="5" borderId="13" xfId="0" applyNumberFormat="1" applyFont="1" applyFill="1" applyBorder="1" applyAlignment="1">
      <alignment horizontal="center" vertical="center" shrinkToFit="1"/>
    </xf>
    <xf numFmtId="0" fontId="25" fillId="0" borderId="61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5" fillId="0" borderId="50" xfId="0" applyFont="1" applyBorder="1" applyAlignment="1">
      <alignment horizontal="left" vertical="top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176" fontId="11" fillId="0" borderId="52" xfId="0" applyNumberFormat="1" applyFont="1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176" fontId="11" fillId="0" borderId="71" xfId="0" applyNumberFormat="1" applyFont="1" applyBorder="1" applyAlignment="1">
      <alignment horizontal="center" vertical="center" shrinkToFit="1"/>
    </xf>
    <xf numFmtId="177" fontId="11" fillId="0" borderId="73" xfId="0" applyNumberFormat="1" applyFont="1" applyBorder="1" applyAlignment="1">
      <alignment horizontal="center" vertical="center" shrinkToFit="1"/>
    </xf>
    <xf numFmtId="177" fontId="11" fillId="0" borderId="74" xfId="0" applyNumberFormat="1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176" fontId="11" fillId="0" borderId="53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7" fontId="11" fillId="0" borderId="45" xfId="0" applyNumberFormat="1" applyFont="1" applyBorder="1" applyAlignment="1">
      <alignment horizontal="center" vertical="center" shrinkToFit="1"/>
    </xf>
    <xf numFmtId="177" fontId="11" fillId="0" borderId="46" xfId="0" applyNumberFormat="1" applyFont="1" applyBorder="1" applyAlignment="1">
      <alignment horizontal="center" vertical="center" shrinkToFit="1"/>
    </xf>
    <xf numFmtId="0" fontId="0" fillId="7" borderId="67" xfId="0" applyFill="1" applyBorder="1" applyAlignment="1">
      <alignment horizontal="center" vertical="center" shrinkToFit="1"/>
    </xf>
    <xf numFmtId="0" fontId="0" fillId="7" borderId="23" xfId="0" applyFill="1" applyBorder="1" applyAlignment="1">
      <alignment horizontal="center" vertical="center" shrinkToFit="1"/>
    </xf>
    <xf numFmtId="176" fontId="11" fillId="7" borderId="25" xfId="0" applyNumberFormat="1" applyFont="1" applyFill="1" applyBorder="1" applyAlignment="1">
      <alignment horizontal="center" vertical="center" shrinkToFit="1"/>
    </xf>
    <xf numFmtId="176" fontId="11" fillId="7" borderId="23" xfId="0" applyNumberFormat="1" applyFont="1" applyFill="1" applyBorder="1" applyAlignment="1">
      <alignment horizontal="center" vertical="center" shrinkToFit="1"/>
    </xf>
    <xf numFmtId="177" fontId="11" fillId="7" borderId="24" xfId="0" applyNumberFormat="1" applyFont="1" applyFill="1" applyBorder="1" applyAlignment="1">
      <alignment horizontal="center" vertical="center" shrinkToFit="1"/>
    </xf>
    <xf numFmtId="177" fontId="11" fillId="7" borderId="26" xfId="0" applyNumberFormat="1" applyFont="1" applyFill="1" applyBorder="1" applyAlignment="1">
      <alignment horizontal="center" vertical="center" shrinkToFit="1"/>
    </xf>
    <xf numFmtId="176" fontId="11" fillId="7" borderId="8" xfId="0" applyNumberFormat="1" applyFont="1" applyFill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wrapText="1" shrinkToFit="1"/>
    </xf>
    <xf numFmtId="0" fontId="23" fillId="0" borderId="39" xfId="0" applyFont="1" applyBorder="1" applyAlignment="1">
      <alignment horizontal="center" vertical="center" wrapText="1" shrinkToFit="1"/>
    </xf>
    <xf numFmtId="0" fontId="22" fillId="0" borderId="29" xfId="0" applyFont="1" applyBorder="1" applyAlignment="1">
      <alignment horizontal="center" vertical="center" wrapText="1" shrinkToFit="1"/>
    </xf>
    <xf numFmtId="0" fontId="15" fillId="6" borderId="8" xfId="0" applyFont="1" applyFill="1" applyBorder="1" applyAlignment="1">
      <alignment shrinkToFit="1"/>
    </xf>
    <xf numFmtId="179" fontId="22" fillId="8" borderId="8" xfId="0" applyNumberFormat="1" applyFont="1" applyFill="1" applyBorder="1" applyAlignment="1">
      <alignment horizontal="center" vertical="center" shrinkToFit="1"/>
    </xf>
    <xf numFmtId="0" fontId="17" fillId="0" borderId="4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2" borderId="4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50" xfId="0" applyFont="1" applyFill="1" applyBorder="1" applyAlignment="1">
      <alignment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49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0" xfId="0" applyFont="1">
      <alignment vertical="center"/>
    </xf>
    <xf numFmtId="0" fontId="15" fillId="0" borderId="50" xfId="0" applyFont="1" applyBorder="1">
      <alignment vertical="center"/>
    </xf>
    <xf numFmtId="0" fontId="15" fillId="0" borderId="4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50" xfId="0" applyFont="1" applyBorder="1" applyAlignment="1">
      <alignment vertical="top" wrapText="1"/>
    </xf>
    <xf numFmtId="0" fontId="18" fillId="0" borderId="42" xfId="0" applyFont="1" applyBorder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18" fillId="0" borderId="51" xfId="0" applyFont="1" applyBorder="1" applyAlignment="1">
      <alignment horizontal="right" vertical="center"/>
    </xf>
    <xf numFmtId="0" fontId="20" fillId="0" borderId="42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15" fillId="0" borderId="4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23" fillId="3" borderId="4" xfId="1" applyFont="1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72" xfId="0" applyFill="1" applyBorder="1" applyAlignment="1">
      <alignment horizontal="center" vertical="center" shrinkToFit="1"/>
    </xf>
    <xf numFmtId="0" fontId="23" fillId="7" borderId="76" xfId="1" applyFont="1" applyFill="1" applyBorder="1" applyAlignment="1">
      <alignment horizontal="center" vertical="center" shrinkToFit="1"/>
    </xf>
    <xf numFmtId="0" fontId="0" fillId="7" borderId="77" xfId="0" applyFill="1" applyBorder="1" applyAlignment="1">
      <alignment horizontal="center" vertical="center" shrinkToFit="1"/>
    </xf>
    <xf numFmtId="0" fontId="0" fillId="7" borderId="78" xfId="0" applyFill="1" applyBorder="1" applyAlignment="1">
      <alignment horizontal="center" vertical="center" shrinkToFit="1"/>
    </xf>
    <xf numFmtId="0" fontId="0" fillId="7" borderId="24" xfId="0" applyFill="1" applyBorder="1" applyAlignment="1">
      <alignment horizontal="center" vertical="center" shrinkToFit="1"/>
    </xf>
    <xf numFmtId="0" fontId="0" fillId="7" borderId="33" xfId="0" applyFill="1" applyBorder="1" applyAlignment="1">
      <alignment horizontal="center" vertical="center" shrinkToFit="1"/>
    </xf>
    <xf numFmtId="0" fontId="0" fillId="7" borderId="25" xfId="0" applyFill="1" applyBorder="1" applyAlignment="1">
      <alignment horizontal="center" vertical="center" shrinkToFit="1"/>
    </xf>
    <xf numFmtId="0" fontId="23" fillId="3" borderId="24" xfId="1" applyFont="1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7" fillId="0" borderId="4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3" borderId="64" xfId="1" applyFont="1" applyFill="1" applyBorder="1" applyAlignment="1">
      <alignment horizontal="center" vertical="center" shrinkToFit="1"/>
    </xf>
    <xf numFmtId="0" fontId="0" fillId="3" borderId="65" xfId="0" applyFill="1" applyBorder="1" applyAlignment="1">
      <alignment horizontal="center" vertical="center" shrinkToFit="1"/>
    </xf>
    <xf numFmtId="0" fontId="0" fillId="3" borderId="66" xfId="0" applyFill="1" applyBorder="1" applyAlignment="1">
      <alignment horizontal="center" vertical="center" shrinkToFit="1"/>
    </xf>
    <xf numFmtId="0" fontId="23" fillId="3" borderId="36" xfId="1" applyFont="1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3" borderId="58" xfId="0" applyFill="1" applyBorder="1" applyAlignment="1">
      <alignment horizontal="center" vertical="center" shrinkToFit="1"/>
    </xf>
    <xf numFmtId="0" fontId="18" fillId="0" borderId="4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0" xfId="0" applyFont="1" applyBorder="1" applyAlignment="1">
      <alignment horizontal="right" vertical="center"/>
    </xf>
  </cellXfs>
  <cellStyles count="3">
    <cellStyle name="一般" xfId="0" builtinId="0"/>
    <cellStyle name="一般 2 2" xfId="1"/>
    <cellStyle name="一般_食材明細表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5" Type="http://schemas.openxmlformats.org/officeDocument/2006/relationships/image" Target="../media/image9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13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１１２年１０月份午餐菜單</a:t>
          </a:r>
        </a:p>
      </xdr:txBody>
    </xdr:sp>
    <xdr:clientData/>
  </xdr:twoCellAnchor>
  <xdr:twoCellAnchor>
    <xdr:from>
      <xdr:col>4</xdr:col>
      <xdr:colOff>1564725</xdr:colOff>
      <xdr:row>31</xdr:row>
      <xdr:rowOff>106456</xdr:rowOff>
    </xdr:from>
    <xdr:to>
      <xdr:col>6</xdr:col>
      <xdr:colOff>771542</xdr:colOff>
      <xdr:row>32</xdr:row>
      <xdr:rowOff>166810</xdr:rowOff>
    </xdr:to>
    <xdr:sp macro="" textlink="">
      <xdr:nvSpPr>
        <xdr:cNvPr id="4" name="WordArt 50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40254" y="11077015"/>
          <a:ext cx="3420229" cy="30688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☆本月菜單每日所提供的平均鈣含量為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270mg</a:t>
          </a:r>
        </a:p>
      </xdr:txBody>
    </xdr:sp>
    <xdr:clientData/>
  </xdr:twoCellAnchor>
  <xdr:twoCellAnchor>
    <xdr:from>
      <xdr:col>4</xdr:col>
      <xdr:colOff>770966</xdr:colOff>
      <xdr:row>45</xdr:row>
      <xdr:rowOff>17305</xdr:rowOff>
    </xdr:from>
    <xdr:to>
      <xdr:col>13</xdr:col>
      <xdr:colOff>156457</xdr:colOff>
      <xdr:row>45</xdr:row>
      <xdr:rowOff>314572</xdr:rowOff>
    </xdr:to>
    <xdr:sp macro="" textlink="">
      <xdr:nvSpPr>
        <xdr:cNvPr id="6" name="WordArt 50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64549" y="13733305"/>
          <a:ext cx="7746325" cy="29726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974085</xdr:colOff>
      <xdr:row>31</xdr:row>
      <xdr:rowOff>135381</xdr:rowOff>
    </xdr:from>
    <xdr:to>
      <xdr:col>13</xdr:col>
      <xdr:colOff>43500</xdr:colOff>
      <xdr:row>32</xdr:row>
      <xdr:rowOff>182679</xdr:rowOff>
    </xdr:to>
    <xdr:sp macro="" textlink="">
      <xdr:nvSpPr>
        <xdr:cNvPr id="8" name="WordArt 5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63026" y="11105940"/>
          <a:ext cx="3238003" cy="29382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☆本月菜單每日所提供的平均鈉含量為8</a:t>
          </a:r>
          <a:r>
            <a:rPr kumimoji="0" lang="en-US" altLang="zh-TW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32</a:t>
          </a: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mg</a:t>
          </a:r>
        </a:p>
      </xdr:txBody>
    </xdr:sp>
    <xdr:clientData/>
  </xdr:twoCellAnchor>
  <xdr:twoCellAnchor editAs="oneCell">
    <xdr:from>
      <xdr:col>4</xdr:col>
      <xdr:colOff>1017557</xdr:colOff>
      <xdr:row>32</xdr:row>
      <xdr:rowOff>171452</xdr:rowOff>
    </xdr:from>
    <xdr:to>
      <xdr:col>4</xdr:col>
      <xdr:colOff>1452907</xdr:colOff>
      <xdr:row>34</xdr:row>
      <xdr:rowOff>121359</xdr:rowOff>
    </xdr:to>
    <xdr:pic>
      <xdr:nvPicPr>
        <xdr:cNvPr id="11" name="圖片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1140" y="10437285"/>
          <a:ext cx="435350" cy="43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332749</xdr:colOff>
      <xdr:row>32</xdr:row>
      <xdr:rowOff>194731</xdr:rowOff>
    </xdr:from>
    <xdr:to>
      <xdr:col>2</xdr:col>
      <xdr:colOff>772582</xdr:colOff>
      <xdr:row>34</xdr:row>
      <xdr:rowOff>81165</xdr:rowOff>
    </xdr:to>
    <xdr:pic>
      <xdr:nvPicPr>
        <xdr:cNvPr id="12" name="圖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9" y="10460564"/>
          <a:ext cx="439833" cy="373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1263770</xdr:colOff>
      <xdr:row>32</xdr:row>
      <xdr:rowOff>177799</xdr:rowOff>
    </xdr:from>
    <xdr:to>
      <xdr:col>3</xdr:col>
      <xdr:colOff>1657226</xdr:colOff>
      <xdr:row>34</xdr:row>
      <xdr:rowOff>108957</xdr:rowOff>
    </xdr:to>
    <xdr:pic>
      <xdr:nvPicPr>
        <xdr:cNvPr id="13" name="圖片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520" y="10443632"/>
          <a:ext cx="393456" cy="41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295646</xdr:colOff>
      <xdr:row>32</xdr:row>
      <xdr:rowOff>184213</xdr:rowOff>
    </xdr:from>
    <xdr:to>
      <xdr:col>5</xdr:col>
      <xdr:colOff>723525</xdr:colOff>
      <xdr:row>34</xdr:row>
      <xdr:rowOff>110503</xdr:rowOff>
    </xdr:to>
    <xdr:pic>
      <xdr:nvPicPr>
        <xdr:cNvPr id="14" name="圖片 2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9896" y="10450046"/>
          <a:ext cx="427879" cy="413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769595</xdr:colOff>
      <xdr:row>40</xdr:row>
      <xdr:rowOff>166219</xdr:rowOff>
    </xdr:from>
    <xdr:to>
      <xdr:col>13</xdr:col>
      <xdr:colOff>167589</xdr:colOff>
      <xdr:row>43</xdr:row>
      <xdr:rowOff>154405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33845" y="12114802"/>
          <a:ext cx="5388161" cy="686686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☆本校一律使用臺灣國產豬肉食材</a:t>
          </a:r>
        </a:p>
      </xdr:txBody>
    </xdr:sp>
    <xdr:clientData/>
  </xdr:twoCellAnchor>
  <xdr:twoCellAnchor>
    <xdr:from>
      <xdr:col>5</xdr:col>
      <xdr:colOff>1136278</xdr:colOff>
      <xdr:row>35</xdr:row>
      <xdr:rowOff>4482</xdr:rowOff>
    </xdr:from>
    <xdr:to>
      <xdr:col>13</xdr:col>
      <xdr:colOff>29137</xdr:colOff>
      <xdr:row>36</xdr:row>
      <xdr:rowOff>58270</xdr:rowOff>
    </xdr:to>
    <xdr:sp macro="" textlink="">
      <xdr:nvSpPr>
        <xdr:cNvPr id="18" name="WordArt 50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187454" y="10112188"/>
          <a:ext cx="4899212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5</xdr:col>
      <xdr:colOff>40340</xdr:colOff>
      <xdr:row>36</xdr:row>
      <xdr:rowOff>156882</xdr:rowOff>
    </xdr:from>
    <xdr:to>
      <xdr:col>13</xdr:col>
      <xdr:colOff>98612</xdr:colOff>
      <xdr:row>38</xdr:row>
      <xdr:rowOff>53342</xdr:rowOff>
    </xdr:to>
    <xdr:sp macro="" textlink="">
      <xdr:nvSpPr>
        <xdr:cNvPr id="19" name="WordArt 50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91516" y="10477500"/>
          <a:ext cx="6064625" cy="32228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午餐菜色照片及食材明細，可上</a:t>
          </a:r>
          <a:r>
            <a:rPr lang="en-US" altLang="zh-TW" sz="1100" b="1" i="0" baseline="0">
              <a:effectLst/>
              <a:latin typeface="+mn-lt"/>
              <a:ea typeface="+mn-ea"/>
              <a:cs typeface="+mn-cs"/>
            </a:rPr>
            <a:t>『</a:t>
          </a:r>
          <a:r>
            <a:rPr lang="zh-TW" altLang="zh-TW" sz="1100" b="1" i="0" baseline="0">
              <a:effectLst/>
              <a:latin typeface="+mn-lt"/>
              <a:ea typeface="+mn-ea"/>
              <a:cs typeface="+mn-cs"/>
            </a:rPr>
            <a:t>校園</a:t>
          </a:r>
          <a:r>
            <a:rPr lang="zh-TW" altLang="en-US" sz="1100" b="1" i="0" baseline="0">
              <a:effectLst/>
              <a:latin typeface="+mn-lt"/>
              <a:ea typeface="+mn-ea"/>
              <a:cs typeface="+mn-cs"/>
            </a:rPr>
            <a:t>食材登錄</a:t>
          </a:r>
          <a:r>
            <a:rPr lang="zh-TW" altLang="zh-TW" sz="1100" b="1" i="0" baseline="0">
              <a:effectLst/>
              <a:latin typeface="+mn-lt"/>
              <a:ea typeface="+mn-ea"/>
              <a:cs typeface="+mn-cs"/>
            </a:rPr>
            <a:t>平臺</a:t>
          </a:r>
          <a:r>
            <a:rPr lang="en-US" altLang="zh-TW" sz="1100" b="1" i="0" baseline="0">
              <a:effectLst/>
              <a:latin typeface="+mn-lt"/>
              <a:ea typeface="+mn-ea"/>
              <a:cs typeface="+mn-cs"/>
            </a:rPr>
            <a:t>』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查詢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243861</xdr:colOff>
      <xdr:row>10</xdr:row>
      <xdr:rowOff>249958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29" y="2633382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17</xdr:row>
      <xdr:rowOff>370416</xdr:rowOff>
    </xdr:from>
    <xdr:to>
      <xdr:col>2</xdr:col>
      <xdr:colOff>413195</xdr:colOff>
      <xdr:row>18</xdr:row>
      <xdr:rowOff>239374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834" y="5312833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243861</xdr:colOff>
      <xdr:row>25</xdr:row>
      <xdr:rowOff>249958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29" y="7967382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349251</xdr:colOff>
      <xdr:row>18</xdr:row>
      <xdr:rowOff>20917</xdr:rowOff>
    </xdr:from>
    <xdr:to>
      <xdr:col>4</xdr:col>
      <xdr:colOff>2063751</xdr:colOff>
      <xdr:row>18</xdr:row>
      <xdr:rowOff>356226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2834" y="5344334"/>
          <a:ext cx="1714500" cy="335309"/>
        </a:xfrm>
        <a:prstGeom prst="rect">
          <a:avLst/>
        </a:prstGeom>
      </xdr:spPr>
    </xdr:pic>
    <xdr:clientData/>
  </xdr:twoCellAnchor>
  <xdr:twoCellAnchor editAs="oneCell">
    <xdr:from>
      <xdr:col>3</xdr:col>
      <xdr:colOff>33618</xdr:colOff>
      <xdr:row>21</xdr:row>
      <xdr:rowOff>33618</xdr:rowOff>
    </xdr:from>
    <xdr:to>
      <xdr:col>4</xdr:col>
      <xdr:colOff>11207</xdr:colOff>
      <xdr:row>21</xdr:row>
      <xdr:rowOff>368927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0030" y="6477000"/>
          <a:ext cx="2106706" cy="335309"/>
        </a:xfrm>
        <a:prstGeom prst="rect">
          <a:avLst/>
        </a:prstGeom>
      </xdr:spPr>
    </xdr:pic>
    <xdr:clientData/>
  </xdr:twoCellAnchor>
  <xdr:twoCellAnchor editAs="oneCell">
    <xdr:from>
      <xdr:col>3</xdr:col>
      <xdr:colOff>19672</xdr:colOff>
      <xdr:row>23</xdr:row>
      <xdr:rowOff>25151</xdr:rowOff>
    </xdr:from>
    <xdr:to>
      <xdr:col>4</xdr:col>
      <xdr:colOff>19672</xdr:colOff>
      <xdr:row>23</xdr:row>
      <xdr:rowOff>360460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5139" y="7221818"/>
          <a:ext cx="1921933" cy="335309"/>
        </a:xfrm>
        <a:prstGeom prst="rect">
          <a:avLst/>
        </a:prstGeom>
      </xdr:spPr>
    </xdr:pic>
    <xdr:clientData/>
  </xdr:twoCellAnchor>
  <xdr:twoCellAnchor editAs="oneCell">
    <xdr:from>
      <xdr:col>4</xdr:col>
      <xdr:colOff>63499</xdr:colOff>
      <xdr:row>25</xdr:row>
      <xdr:rowOff>35237</xdr:rowOff>
    </xdr:from>
    <xdr:to>
      <xdr:col>4</xdr:col>
      <xdr:colOff>1873250</xdr:colOff>
      <xdr:row>25</xdr:row>
      <xdr:rowOff>370546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57082" y="8025654"/>
          <a:ext cx="1809751" cy="335309"/>
        </a:xfrm>
        <a:prstGeom prst="rect">
          <a:avLst/>
        </a:prstGeom>
      </xdr:spPr>
    </xdr:pic>
    <xdr:clientData/>
  </xdr:twoCellAnchor>
  <xdr:twoCellAnchor editAs="oneCell">
    <xdr:from>
      <xdr:col>4</xdr:col>
      <xdr:colOff>1174750</xdr:colOff>
      <xdr:row>10</xdr:row>
      <xdr:rowOff>33743</xdr:rowOff>
    </xdr:from>
    <xdr:to>
      <xdr:col>5</xdr:col>
      <xdr:colOff>391583</xdr:colOff>
      <xdr:row>10</xdr:row>
      <xdr:rowOff>371600</xdr:rowOff>
    </xdr:to>
    <xdr:pic>
      <xdr:nvPicPr>
        <xdr:cNvPr id="44" name="圖片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3" y="2309160"/>
          <a:ext cx="1587500" cy="33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33618</xdr:colOff>
      <xdr:row>21</xdr:row>
      <xdr:rowOff>33618</xdr:rowOff>
    </xdr:from>
    <xdr:to>
      <xdr:col>4</xdr:col>
      <xdr:colOff>11207</xdr:colOff>
      <xdr:row>21</xdr:row>
      <xdr:rowOff>368927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6193" y="6482043"/>
          <a:ext cx="2111189" cy="335309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7</xdr:row>
      <xdr:rowOff>0</xdr:rowOff>
    </xdr:from>
    <xdr:to>
      <xdr:col>5</xdr:col>
      <xdr:colOff>224119</xdr:colOff>
      <xdr:row>7</xdr:row>
      <xdr:rowOff>213931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51177" y="1871382"/>
          <a:ext cx="224118" cy="2139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212914</xdr:rowOff>
    </xdr:from>
    <xdr:to>
      <xdr:col>2</xdr:col>
      <xdr:colOff>219475</xdr:colOff>
      <xdr:row>11</xdr:row>
      <xdr:rowOff>45293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7029" y="2846296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364065</xdr:colOff>
      <xdr:row>9</xdr:row>
      <xdr:rowOff>370417</xdr:rowOff>
    </xdr:from>
    <xdr:to>
      <xdr:col>5</xdr:col>
      <xdr:colOff>583540</xdr:colOff>
      <xdr:row>10</xdr:row>
      <xdr:rowOff>202795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28315" y="2264834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219475</xdr:colOff>
      <xdr:row>15</xdr:row>
      <xdr:rowOff>213378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1176" y="4157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219475</xdr:colOff>
      <xdr:row>17</xdr:row>
      <xdr:rowOff>213378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1176" y="4919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219475</xdr:colOff>
      <xdr:row>20</xdr:row>
      <xdr:rowOff>213378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1176" y="6062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219475</xdr:colOff>
      <xdr:row>22</xdr:row>
      <xdr:rowOff>213378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1176" y="6824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2127250</xdr:colOff>
      <xdr:row>17</xdr:row>
      <xdr:rowOff>361080</xdr:rowOff>
    </xdr:from>
    <xdr:to>
      <xdr:col>4</xdr:col>
      <xdr:colOff>2346725</xdr:colOff>
      <xdr:row>18</xdr:row>
      <xdr:rowOff>193457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20833" y="5303497"/>
          <a:ext cx="219475" cy="2133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219475</xdr:colOff>
      <xdr:row>23</xdr:row>
      <xdr:rowOff>213378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1176" y="7205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1873250</xdr:colOff>
      <xdr:row>24</xdr:row>
      <xdr:rowOff>371040</xdr:rowOff>
    </xdr:from>
    <xdr:to>
      <xdr:col>4</xdr:col>
      <xdr:colOff>2092725</xdr:colOff>
      <xdr:row>25</xdr:row>
      <xdr:rowOff>203419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66833" y="7980457"/>
          <a:ext cx="219475" cy="213379"/>
        </a:xfrm>
        <a:prstGeom prst="rect">
          <a:avLst/>
        </a:prstGeom>
      </xdr:spPr>
    </xdr:pic>
    <xdr:clientData/>
  </xdr:twoCellAnchor>
  <xdr:twoCellAnchor editAs="oneCell">
    <xdr:from>
      <xdr:col>6</xdr:col>
      <xdr:colOff>25025</xdr:colOff>
      <xdr:row>11</xdr:row>
      <xdr:rowOff>27889</xdr:rowOff>
    </xdr:from>
    <xdr:to>
      <xdr:col>6</xdr:col>
      <xdr:colOff>307600</xdr:colOff>
      <xdr:row>11</xdr:row>
      <xdr:rowOff>190500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30775" y="2684306"/>
          <a:ext cx="282575" cy="162611"/>
        </a:xfrm>
        <a:prstGeom prst="rect">
          <a:avLst/>
        </a:prstGeom>
      </xdr:spPr>
    </xdr:pic>
    <xdr:clientData/>
  </xdr:twoCellAnchor>
  <xdr:twoCellAnchor editAs="oneCell">
    <xdr:from>
      <xdr:col>5</xdr:col>
      <xdr:colOff>1708002</xdr:colOff>
      <xdr:row>17</xdr:row>
      <xdr:rowOff>357468</xdr:rowOff>
    </xdr:from>
    <xdr:to>
      <xdr:col>6</xdr:col>
      <xdr:colOff>83618</xdr:colOff>
      <xdr:row>18</xdr:row>
      <xdr:rowOff>226427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72252" y="5299885"/>
          <a:ext cx="217116" cy="249959"/>
        </a:xfrm>
        <a:prstGeom prst="rect">
          <a:avLst/>
        </a:prstGeom>
      </xdr:spPr>
    </xdr:pic>
    <xdr:clientData/>
  </xdr:twoCellAnchor>
  <xdr:twoCellAnchor editAs="oneCell">
    <xdr:from>
      <xdr:col>5</xdr:col>
      <xdr:colOff>1744358</xdr:colOff>
      <xdr:row>24</xdr:row>
      <xdr:rowOff>370170</xdr:rowOff>
    </xdr:from>
    <xdr:to>
      <xdr:col>6</xdr:col>
      <xdr:colOff>80380</xdr:colOff>
      <xdr:row>25</xdr:row>
      <xdr:rowOff>234645</xdr:rowOff>
    </xdr:to>
    <xdr:pic>
      <xdr:nvPicPr>
        <xdr:cNvPr id="57" name="圖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08608" y="7979587"/>
          <a:ext cx="177522" cy="245475"/>
        </a:xfrm>
        <a:prstGeom prst="rect">
          <a:avLst/>
        </a:prstGeom>
      </xdr:spPr>
    </xdr:pic>
    <xdr:clientData/>
  </xdr:twoCellAnchor>
  <xdr:oneCellAnchor>
    <xdr:from>
      <xdr:col>1</xdr:col>
      <xdr:colOff>206287</xdr:colOff>
      <xdr:row>26</xdr:row>
      <xdr:rowOff>377512</xdr:rowOff>
    </xdr:from>
    <xdr:ext cx="226789" cy="255496"/>
    <xdr:pic>
      <xdr:nvPicPr>
        <xdr:cNvPr id="55" name="圖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9120" y="8748929"/>
          <a:ext cx="226789" cy="255496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</xdr:row>
      <xdr:rowOff>0</xdr:rowOff>
    </xdr:from>
    <xdr:ext cx="219475" cy="213378"/>
    <xdr:pic>
      <xdr:nvPicPr>
        <xdr:cNvPr id="50" name="圖片 4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61000" y="3005667"/>
          <a:ext cx="219475" cy="213378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28</xdr:row>
      <xdr:rowOff>0</xdr:rowOff>
    </xdr:from>
    <xdr:ext cx="243861" cy="249958"/>
    <xdr:pic>
      <xdr:nvPicPr>
        <xdr:cNvPr id="54" name="圖片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12000" y="3005667"/>
          <a:ext cx="243861" cy="249958"/>
        </a:xfrm>
        <a:prstGeom prst="rect">
          <a:avLst/>
        </a:prstGeom>
      </xdr:spPr>
    </xdr:pic>
    <xdr:clientData/>
  </xdr:oneCellAnchor>
  <xdr:oneCellAnchor>
    <xdr:from>
      <xdr:col>1</xdr:col>
      <xdr:colOff>180539</xdr:colOff>
      <xdr:row>7</xdr:row>
      <xdr:rowOff>361077</xdr:rowOff>
    </xdr:from>
    <xdr:ext cx="233263" cy="251013"/>
    <xdr:pic>
      <xdr:nvPicPr>
        <xdr:cNvPr id="59" name="圖片 5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3372" y="1493494"/>
          <a:ext cx="233263" cy="251013"/>
        </a:xfrm>
        <a:prstGeom prst="rect">
          <a:avLst/>
        </a:prstGeom>
      </xdr:spPr>
    </xdr:pic>
    <xdr:clientData/>
  </xdr:oneCellAnchor>
  <xdr:oneCellAnchor>
    <xdr:from>
      <xdr:col>2</xdr:col>
      <xdr:colOff>1090706</xdr:colOff>
      <xdr:row>6</xdr:row>
      <xdr:rowOff>210423</xdr:rowOff>
    </xdr:from>
    <xdr:ext cx="235971" cy="249331"/>
    <xdr:pic>
      <xdr:nvPicPr>
        <xdr:cNvPr id="60" name="圖片 5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35206" y="1110006"/>
          <a:ext cx="235971" cy="249331"/>
        </a:xfrm>
        <a:prstGeom prst="rect">
          <a:avLst/>
        </a:prstGeom>
      </xdr:spPr>
    </xdr:pic>
    <xdr:clientData/>
  </xdr:oneCellAnchor>
  <xdr:oneCellAnchor>
    <xdr:from>
      <xdr:col>2</xdr:col>
      <xdr:colOff>1079501</xdr:colOff>
      <xdr:row>14</xdr:row>
      <xdr:rowOff>349251</xdr:rowOff>
    </xdr:from>
    <xdr:ext cx="224117" cy="237457"/>
    <xdr:pic>
      <xdr:nvPicPr>
        <xdr:cNvPr id="65" name="圖片 6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1" y="4148668"/>
          <a:ext cx="224117" cy="237457"/>
        </a:xfrm>
        <a:prstGeom prst="rect">
          <a:avLst/>
        </a:prstGeom>
      </xdr:spPr>
    </xdr:pic>
    <xdr:clientData/>
  </xdr:oneCellAnchor>
  <xdr:twoCellAnchor editAs="oneCell">
    <xdr:from>
      <xdr:col>4</xdr:col>
      <xdr:colOff>1471083</xdr:colOff>
      <xdr:row>7</xdr:row>
      <xdr:rowOff>370417</xdr:rowOff>
    </xdr:from>
    <xdr:to>
      <xdr:col>4</xdr:col>
      <xdr:colOff>1696655</xdr:colOff>
      <xdr:row>8</xdr:row>
      <xdr:rowOff>202795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E1944DB-A489-EAF5-9FCF-5742DF948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64666" y="1502834"/>
          <a:ext cx="225572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370416</xdr:rowOff>
    </xdr:from>
    <xdr:to>
      <xdr:col>5</xdr:col>
      <xdr:colOff>505225</xdr:colOff>
      <xdr:row>27</xdr:row>
      <xdr:rowOff>22877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A3BF22A9-568B-0918-ED74-EE7C572D9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50000" y="8741833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</xdr:row>
      <xdr:rowOff>0</xdr:rowOff>
    </xdr:from>
    <xdr:to>
      <xdr:col>4</xdr:col>
      <xdr:colOff>225573</xdr:colOff>
      <xdr:row>7</xdr:row>
      <xdr:rowOff>237765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D8D781B8-CB08-3A04-29FD-C93AA3F53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93584" y="1132417"/>
          <a:ext cx="225572" cy="237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B937424E-24A0-4443-8B5A-BC711230FB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12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19BD0CE8-4AC5-4662-AB2C-2E19ACD89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１１１年１０月份午餐素菜單</a:t>
          </a:r>
        </a:p>
      </xdr:txBody>
    </xdr:sp>
    <xdr:clientData/>
  </xdr:twoCellAnchor>
  <xdr:twoCellAnchor>
    <xdr:from>
      <xdr:col>4</xdr:col>
      <xdr:colOff>770966</xdr:colOff>
      <xdr:row>41</xdr:row>
      <xdr:rowOff>197222</xdr:rowOff>
    </xdr:from>
    <xdr:to>
      <xdr:col>12</xdr:col>
      <xdr:colOff>156457</xdr:colOff>
      <xdr:row>41</xdr:row>
      <xdr:rowOff>494489</xdr:rowOff>
    </xdr:to>
    <xdr:sp macro="" textlink="">
      <xdr:nvSpPr>
        <xdr:cNvPr id="5" name="WordArt 507">
          <a:extLst>
            <a:ext uri="{FF2B5EF4-FFF2-40B4-BE49-F238E27FC236}">
              <a16:creationId xmlns:a16="http://schemas.microsoft.com/office/drawing/2014/main" id="{93341025-F56F-4E4A-88E1-5C0E5290C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57141" y="12570197"/>
          <a:ext cx="7748441" cy="29726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2</xdr:col>
      <xdr:colOff>249206</xdr:colOff>
      <xdr:row>30</xdr:row>
      <xdr:rowOff>192618</xdr:rowOff>
    </xdr:from>
    <xdr:to>
      <xdr:col>2</xdr:col>
      <xdr:colOff>921623</xdr:colOff>
      <xdr:row>32</xdr:row>
      <xdr:rowOff>142526</xdr:rowOff>
    </xdr:to>
    <xdr:pic>
      <xdr:nvPicPr>
        <xdr:cNvPr id="7" name="圖片 5">
          <a:extLst>
            <a:ext uri="{FF2B5EF4-FFF2-40B4-BE49-F238E27FC236}">
              <a16:creationId xmlns:a16="http://schemas.microsoft.com/office/drawing/2014/main" id="{ADDFD6CB-0F86-451E-8DAE-B96CB3E6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06" y="9527118"/>
          <a:ext cx="672417" cy="43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901014</xdr:colOff>
      <xdr:row>30</xdr:row>
      <xdr:rowOff>182097</xdr:rowOff>
    </xdr:from>
    <xdr:to>
      <xdr:col>3</xdr:col>
      <xdr:colOff>1519393</xdr:colOff>
      <xdr:row>32</xdr:row>
      <xdr:rowOff>108388</xdr:rowOff>
    </xdr:to>
    <xdr:pic>
      <xdr:nvPicPr>
        <xdr:cNvPr id="10" name="圖片 28">
          <a:extLst>
            <a:ext uri="{FF2B5EF4-FFF2-40B4-BE49-F238E27FC236}">
              <a16:creationId xmlns:a16="http://schemas.microsoft.com/office/drawing/2014/main" id="{F8800285-0807-412A-B94F-8A85A10E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764" y="9516597"/>
          <a:ext cx="618379" cy="413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1497541</xdr:colOff>
      <xdr:row>29</xdr:row>
      <xdr:rowOff>186267</xdr:rowOff>
    </xdr:from>
    <xdr:to>
      <xdr:col>11</xdr:col>
      <xdr:colOff>257737</xdr:colOff>
      <xdr:row>31</xdr:row>
      <xdr:rowOff>210670</xdr:rowOff>
    </xdr:to>
    <xdr:sp macro="" textlink="">
      <xdr:nvSpPr>
        <xdr:cNvPr id="12" name="WordArt 506">
          <a:extLst>
            <a:ext uri="{FF2B5EF4-FFF2-40B4-BE49-F238E27FC236}">
              <a16:creationId xmlns:a16="http://schemas.microsoft.com/office/drawing/2014/main" id="{E811D854-06D8-4C4D-BF0D-CAC76788B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55441" y="9263592"/>
          <a:ext cx="4046571" cy="51970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1</xdr:col>
      <xdr:colOff>201705</xdr:colOff>
      <xdr:row>6</xdr:row>
      <xdr:rowOff>212911</xdr:rowOff>
    </xdr:from>
    <xdr:to>
      <xdr:col>2</xdr:col>
      <xdr:colOff>232615</xdr:colOff>
      <xdr:row>7</xdr:row>
      <xdr:rowOff>235324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87CCF896-EBD5-4D6E-8C65-B3216F44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305" y="1098736"/>
          <a:ext cx="240460" cy="2510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243861</xdr:colOff>
      <xdr:row>10</xdr:row>
      <xdr:rowOff>249958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5F68EBB-09E4-480D-B843-C0E9C3451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2257425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243861</xdr:colOff>
      <xdr:row>17</xdr:row>
      <xdr:rowOff>249958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9385509-222C-472F-B254-12AEDEDA3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4924425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243861</xdr:colOff>
      <xdr:row>24</xdr:row>
      <xdr:rowOff>249958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FCDDD5A1-BEB8-4FE2-8A34-35961B409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7591425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8</xdr:row>
      <xdr:rowOff>0</xdr:rowOff>
    </xdr:from>
    <xdr:to>
      <xdr:col>5</xdr:col>
      <xdr:colOff>224119</xdr:colOff>
      <xdr:row>8</xdr:row>
      <xdr:rowOff>213931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50201ACA-4EAA-4FC8-A8E3-E8B030E28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7901" y="1495425"/>
          <a:ext cx="224118" cy="2139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212914</xdr:rowOff>
    </xdr:from>
    <xdr:to>
      <xdr:col>2</xdr:col>
      <xdr:colOff>219475</xdr:colOff>
      <xdr:row>11</xdr:row>
      <xdr:rowOff>45293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BB5785E3-DC4D-4755-89CB-C562D28F1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2470339"/>
          <a:ext cx="219475" cy="21337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219475</xdr:colOff>
      <xdr:row>11</xdr:row>
      <xdr:rowOff>213378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7FFA11A5-20F0-41D2-BBBA-477C34153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2638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219475</xdr:colOff>
      <xdr:row>12</xdr:row>
      <xdr:rowOff>213378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53625BAE-2542-41D3-AC7B-72425ECD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3019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219475</xdr:colOff>
      <xdr:row>14</xdr:row>
      <xdr:rowOff>213378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D95D449A-4483-4AF7-8EB3-3020BFCA8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3781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361950</xdr:rowOff>
    </xdr:from>
    <xdr:to>
      <xdr:col>2</xdr:col>
      <xdr:colOff>200425</xdr:colOff>
      <xdr:row>15</xdr:row>
      <xdr:rowOff>194328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BEF7B604-B779-409D-AB3D-C7134234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100" y="414337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219475</xdr:colOff>
      <xdr:row>16</xdr:row>
      <xdr:rowOff>213378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C4351596-A02D-4652-9017-B1CEBB538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4543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219475</xdr:colOff>
      <xdr:row>19</xdr:row>
      <xdr:rowOff>213378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459B8966-AB53-4E9F-913F-8D793D20E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5686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219475</xdr:colOff>
      <xdr:row>21</xdr:row>
      <xdr:rowOff>213378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97EC0F39-8FAC-4338-9210-45109F17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6448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212914</xdr:rowOff>
    </xdr:from>
    <xdr:to>
      <xdr:col>2</xdr:col>
      <xdr:colOff>219475</xdr:colOff>
      <xdr:row>18</xdr:row>
      <xdr:rowOff>45291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8DD07C03-0C2C-464E-B80E-68D2DA31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5137339"/>
          <a:ext cx="219475" cy="21337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219475</xdr:colOff>
      <xdr:row>22</xdr:row>
      <xdr:rowOff>213378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79A6F213-4B38-435B-86A2-7226A6CE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6829425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201707</xdr:rowOff>
    </xdr:from>
    <xdr:to>
      <xdr:col>2</xdr:col>
      <xdr:colOff>219475</xdr:colOff>
      <xdr:row>25</xdr:row>
      <xdr:rowOff>34086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99D68D05-46C9-45E2-9368-5BC19C90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7793132"/>
          <a:ext cx="219475" cy="213379"/>
        </a:xfrm>
        <a:prstGeom prst="rect">
          <a:avLst/>
        </a:prstGeom>
      </xdr:spPr>
    </xdr:pic>
    <xdr:clientData/>
  </xdr:twoCellAnchor>
  <xdr:oneCellAnchor>
    <xdr:from>
      <xdr:col>1</xdr:col>
      <xdr:colOff>185121</xdr:colOff>
      <xdr:row>25</xdr:row>
      <xdr:rowOff>356346</xdr:rowOff>
    </xdr:from>
    <xdr:ext cx="226789" cy="255496"/>
    <xdr:pic>
      <xdr:nvPicPr>
        <xdr:cNvPr id="47" name="圖片 46">
          <a:extLst>
            <a:ext uri="{FF2B5EF4-FFF2-40B4-BE49-F238E27FC236}">
              <a16:creationId xmlns:a16="http://schemas.microsoft.com/office/drawing/2014/main" id="{0EA59464-9560-49EB-AAC7-B7463A639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721" y="8328771"/>
          <a:ext cx="226789" cy="25549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12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１１０年１０月份午餐素菜單</a:t>
          </a:r>
        </a:p>
      </xdr:txBody>
    </xdr:sp>
    <xdr:clientData/>
  </xdr:twoCellAnchor>
  <xdr:twoCellAnchor>
    <xdr:from>
      <xdr:col>3</xdr:col>
      <xdr:colOff>919655</xdr:colOff>
      <xdr:row>42</xdr:row>
      <xdr:rowOff>492669</xdr:rowOff>
    </xdr:from>
    <xdr:to>
      <xdr:col>12</xdr:col>
      <xdr:colOff>57845</xdr:colOff>
      <xdr:row>42</xdr:row>
      <xdr:rowOff>844112</xdr:rowOff>
    </xdr:to>
    <xdr:sp macro="" textlink="">
      <xdr:nvSpPr>
        <xdr:cNvPr id="5" name="WordArt 50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2230" y="13570494"/>
          <a:ext cx="9634740" cy="3514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2</xdr:col>
      <xdr:colOff>358028</xdr:colOff>
      <xdr:row>30</xdr:row>
      <xdr:rowOff>155762</xdr:rowOff>
    </xdr:from>
    <xdr:to>
      <xdr:col>2</xdr:col>
      <xdr:colOff>900953</xdr:colOff>
      <xdr:row>32</xdr:row>
      <xdr:rowOff>212912</xdr:rowOff>
    </xdr:to>
    <xdr:pic>
      <xdr:nvPicPr>
        <xdr:cNvPr id="7" name="圖片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057" y="9467850"/>
          <a:ext cx="542925" cy="550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1066240</xdr:colOff>
      <xdr:row>30</xdr:row>
      <xdr:rowOff>141755</xdr:rowOff>
    </xdr:from>
    <xdr:to>
      <xdr:col>3</xdr:col>
      <xdr:colOff>1618690</xdr:colOff>
      <xdr:row>32</xdr:row>
      <xdr:rowOff>189380</xdr:rowOff>
    </xdr:to>
    <xdr:pic>
      <xdr:nvPicPr>
        <xdr:cNvPr id="10" name="圖片 2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652" y="9453843"/>
          <a:ext cx="552450" cy="54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112059</xdr:colOff>
      <xdr:row>32</xdr:row>
      <xdr:rowOff>324972</xdr:rowOff>
    </xdr:from>
    <xdr:to>
      <xdr:col>5</xdr:col>
      <xdr:colOff>291353</xdr:colOff>
      <xdr:row>32</xdr:row>
      <xdr:rowOff>549090</xdr:rowOff>
    </xdr:to>
    <xdr:sp macro="" textlink="">
      <xdr:nvSpPr>
        <xdr:cNvPr id="13" name="WordArt 50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059" y="10145247"/>
          <a:ext cx="6237194" cy="2241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1</xdr:col>
      <xdr:colOff>201705</xdr:colOff>
      <xdr:row>6</xdr:row>
      <xdr:rowOff>212911</xdr:rowOff>
    </xdr:from>
    <xdr:to>
      <xdr:col>2</xdr:col>
      <xdr:colOff>232615</xdr:colOff>
      <xdr:row>7</xdr:row>
      <xdr:rowOff>235324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305" y="1098736"/>
          <a:ext cx="240460" cy="2510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243861</xdr:colOff>
      <xdr:row>8</xdr:row>
      <xdr:rowOff>249958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1495425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243861</xdr:colOff>
      <xdr:row>11</xdr:row>
      <xdr:rowOff>249958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2638425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243861</xdr:colOff>
      <xdr:row>18</xdr:row>
      <xdr:rowOff>249958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5305425"/>
          <a:ext cx="243861" cy="24995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219475</xdr:colOff>
      <xdr:row>9</xdr:row>
      <xdr:rowOff>213378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1871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219475</xdr:colOff>
      <xdr:row>12</xdr:row>
      <xdr:rowOff>213378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3014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190500</xdr:rowOff>
    </xdr:from>
    <xdr:to>
      <xdr:col>2</xdr:col>
      <xdr:colOff>219475</xdr:colOff>
      <xdr:row>12</xdr:row>
      <xdr:rowOff>22878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29" y="28238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219475</xdr:colOff>
      <xdr:row>13</xdr:row>
      <xdr:rowOff>213378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3395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219475</xdr:colOff>
      <xdr:row>15</xdr:row>
      <xdr:rowOff>213378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4157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219475</xdr:colOff>
      <xdr:row>16</xdr:row>
      <xdr:rowOff>213378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4538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219475</xdr:colOff>
      <xdr:row>17</xdr:row>
      <xdr:rowOff>213378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4919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201708</xdr:rowOff>
    </xdr:from>
    <xdr:to>
      <xdr:col>2</xdr:col>
      <xdr:colOff>219475</xdr:colOff>
      <xdr:row>19</xdr:row>
      <xdr:rowOff>34086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29" y="5502090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219475</xdr:colOff>
      <xdr:row>20</xdr:row>
      <xdr:rowOff>213378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6062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219475</xdr:colOff>
      <xdr:row>22</xdr:row>
      <xdr:rowOff>213378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6824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219475</xdr:colOff>
      <xdr:row>23</xdr:row>
      <xdr:rowOff>213378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51176" y="7205382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201705</xdr:colOff>
      <xdr:row>25</xdr:row>
      <xdr:rowOff>190502</xdr:rowOff>
    </xdr:from>
    <xdr:to>
      <xdr:col>2</xdr:col>
      <xdr:colOff>208269</xdr:colOff>
      <xdr:row>26</xdr:row>
      <xdr:rowOff>22880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5823" y="8157884"/>
          <a:ext cx="219475" cy="213378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179293</xdr:colOff>
      <xdr:row>24</xdr:row>
      <xdr:rowOff>369794</xdr:rowOff>
    </xdr:from>
    <xdr:to>
      <xdr:col>2</xdr:col>
      <xdr:colOff>210243</xdr:colOff>
      <xdr:row>25</xdr:row>
      <xdr:rowOff>238752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411" y="7956176"/>
          <a:ext cx="243861" cy="249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view="pageBreakPreview" zoomScale="90" zoomScaleNormal="85" zoomScaleSheetLayoutView="90" workbookViewId="0">
      <selection activeCell="C5" sqref="C5:C7"/>
    </sheetView>
  </sheetViews>
  <sheetFormatPr defaultRowHeight="15.6"/>
  <cols>
    <col min="1" max="1" width="3" style="2" customWidth="1"/>
    <col min="2" max="2" width="2.77734375" style="2" customWidth="1"/>
    <col min="3" max="3" width="14.6640625" style="25" customWidth="1"/>
    <col min="4" max="4" width="28" style="26" customWidth="1"/>
    <col min="5" max="5" width="31.109375" style="2" customWidth="1"/>
    <col min="6" max="6" width="24.109375" style="2" customWidth="1"/>
    <col min="7" max="7" width="30.77734375" style="2" customWidth="1"/>
    <col min="8" max="12" width="3.6640625" style="27" customWidth="1"/>
    <col min="13" max="13" width="5.6640625" style="28" customWidth="1"/>
    <col min="14" max="14" width="3.6640625" style="27" customWidth="1"/>
    <col min="15" max="15" width="9" style="1"/>
    <col min="16" max="255" width="9" style="2"/>
    <col min="256" max="256" width="3" style="2" customWidth="1"/>
    <col min="257" max="257" width="2.77734375" style="2" customWidth="1"/>
    <col min="258" max="258" width="14.6640625" style="2" customWidth="1"/>
    <col min="259" max="259" width="28" style="2" customWidth="1"/>
    <col min="260" max="260" width="31.109375" style="2" customWidth="1"/>
    <col min="261" max="261" width="24.109375" style="2" customWidth="1"/>
    <col min="262" max="262" width="30.77734375" style="2" customWidth="1"/>
    <col min="263" max="267" width="3.6640625" style="2" customWidth="1"/>
    <col min="268" max="268" width="5.6640625" style="2" customWidth="1"/>
    <col min="269" max="269" width="3.6640625" style="2" customWidth="1"/>
    <col min="270" max="511" width="9" style="2"/>
    <col min="512" max="512" width="3" style="2" customWidth="1"/>
    <col min="513" max="513" width="2.77734375" style="2" customWidth="1"/>
    <col min="514" max="514" width="14.6640625" style="2" customWidth="1"/>
    <col min="515" max="515" width="28" style="2" customWidth="1"/>
    <col min="516" max="516" width="31.109375" style="2" customWidth="1"/>
    <col min="517" max="517" width="24.109375" style="2" customWidth="1"/>
    <col min="518" max="518" width="30.77734375" style="2" customWidth="1"/>
    <col min="519" max="523" width="3.6640625" style="2" customWidth="1"/>
    <col min="524" max="524" width="5.6640625" style="2" customWidth="1"/>
    <col min="525" max="525" width="3.6640625" style="2" customWidth="1"/>
    <col min="526" max="767" width="9" style="2"/>
    <col min="768" max="768" width="3" style="2" customWidth="1"/>
    <col min="769" max="769" width="2.77734375" style="2" customWidth="1"/>
    <col min="770" max="770" width="14.6640625" style="2" customWidth="1"/>
    <col min="771" max="771" width="28" style="2" customWidth="1"/>
    <col min="772" max="772" width="31.109375" style="2" customWidth="1"/>
    <col min="773" max="773" width="24.109375" style="2" customWidth="1"/>
    <col min="774" max="774" width="30.77734375" style="2" customWidth="1"/>
    <col min="775" max="779" width="3.6640625" style="2" customWidth="1"/>
    <col min="780" max="780" width="5.6640625" style="2" customWidth="1"/>
    <col min="781" max="781" width="3.6640625" style="2" customWidth="1"/>
    <col min="782" max="1023" width="9" style="2"/>
    <col min="1024" max="1024" width="3" style="2" customWidth="1"/>
    <col min="1025" max="1025" width="2.77734375" style="2" customWidth="1"/>
    <col min="1026" max="1026" width="14.6640625" style="2" customWidth="1"/>
    <col min="1027" max="1027" width="28" style="2" customWidth="1"/>
    <col min="1028" max="1028" width="31.109375" style="2" customWidth="1"/>
    <col min="1029" max="1029" width="24.109375" style="2" customWidth="1"/>
    <col min="1030" max="1030" width="30.77734375" style="2" customWidth="1"/>
    <col min="1031" max="1035" width="3.6640625" style="2" customWidth="1"/>
    <col min="1036" max="1036" width="5.6640625" style="2" customWidth="1"/>
    <col min="1037" max="1037" width="3.6640625" style="2" customWidth="1"/>
    <col min="1038" max="1279" width="9" style="2"/>
    <col min="1280" max="1280" width="3" style="2" customWidth="1"/>
    <col min="1281" max="1281" width="2.77734375" style="2" customWidth="1"/>
    <col min="1282" max="1282" width="14.6640625" style="2" customWidth="1"/>
    <col min="1283" max="1283" width="28" style="2" customWidth="1"/>
    <col min="1284" max="1284" width="31.109375" style="2" customWidth="1"/>
    <col min="1285" max="1285" width="24.109375" style="2" customWidth="1"/>
    <col min="1286" max="1286" width="30.77734375" style="2" customWidth="1"/>
    <col min="1287" max="1291" width="3.6640625" style="2" customWidth="1"/>
    <col min="1292" max="1292" width="5.6640625" style="2" customWidth="1"/>
    <col min="1293" max="1293" width="3.6640625" style="2" customWidth="1"/>
    <col min="1294" max="1535" width="9" style="2"/>
    <col min="1536" max="1536" width="3" style="2" customWidth="1"/>
    <col min="1537" max="1537" width="2.77734375" style="2" customWidth="1"/>
    <col min="1538" max="1538" width="14.6640625" style="2" customWidth="1"/>
    <col min="1539" max="1539" width="28" style="2" customWidth="1"/>
    <col min="1540" max="1540" width="31.109375" style="2" customWidth="1"/>
    <col min="1541" max="1541" width="24.109375" style="2" customWidth="1"/>
    <col min="1542" max="1542" width="30.77734375" style="2" customWidth="1"/>
    <col min="1543" max="1547" width="3.6640625" style="2" customWidth="1"/>
    <col min="1548" max="1548" width="5.6640625" style="2" customWidth="1"/>
    <col min="1549" max="1549" width="3.6640625" style="2" customWidth="1"/>
    <col min="1550" max="1791" width="9" style="2"/>
    <col min="1792" max="1792" width="3" style="2" customWidth="1"/>
    <col min="1793" max="1793" width="2.77734375" style="2" customWidth="1"/>
    <col min="1794" max="1794" width="14.6640625" style="2" customWidth="1"/>
    <col min="1795" max="1795" width="28" style="2" customWidth="1"/>
    <col min="1796" max="1796" width="31.109375" style="2" customWidth="1"/>
    <col min="1797" max="1797" width="24.109375" style="2" customWidth="1"/>
    <col min="1798" max="1798" width="30.77734375" style="2" customWidth="1"/>
    <col min="1799" max="1803" width="3.6640625" style="2" customWidth="1"/>
    <col min="1804" max="1804" width="5.6640625" style="2" customWidth="1"/>
    <col min="1805" max="1805" width="3.6640625" style="2" customWidth="1"/>
    <col min="1806" max="2047" width="9" style="2"/>
    <col min="2048" max="2048" width="3" style="2" customWidth="1"/>
    <col min="2049" max="2049" width="2.77734375" style="2" customWidth="1"/>
    <col min="2050" max="2050" width="14.6640625" style="2" customWidth="1"/>
    <col min="2051" max="2051" width="28" style="2" customWidth="1"/>
    <col min="2052" max="2052" width="31.109375" style="2" customWidth="1"/>
    <col min="2053" max="2053" width="24.109375" style="2" customWidth="1"/>
    <col min="2054" max="2054" width="30.77734375" style="2" customWidth="1"/>
    <col min="2055" max="2059" width="3.6640625" style="2" customWidth="1"/>
    <col min="2060" max="2060" width="5.6640625" style="2" customWidth="1"/>
    <col min="2061" max="2061" width="3.6640625" style="2" customWidth="1"/>
    <col min="2062" max="2303" width="9" style="2"/>
    <col min="2304" max="2304" width="3" style="2" customWidth="1"/>
    <col min="2305" max="2305" width="2.77734375" style="2" customWidth="1"/>
    <col min="2306" max="2306" width="14.6640625" style="2" customWidth="1"/>
    <col min="2307" max="2307" width="28" style="2" customWidth="1"/>
    <col min="2308" max="2308" width="31.109375" style="2" customWidth="1"/>
    <col min="2309" max="2309" width="24.109375" style="2" customWidth="1"/>
    <col min="2310" max="2310" width="30.77734375" style="2" customWidth="1"/>
    <col min="2311" max="2315" width="3.6640625" style="2" customWidth="1"/>
    <col min="2316" max="2316" width="5.6640625" style="2" customWidth="1"/>
    <col min="2317" max="2317" width="3.6640625" style="2" customWidth="1"/>
    <col min="2318" max="2559" width="9" style="2"/>
    <col min="2560" max="2560" width="3" style="2" customWidth="1"/>
    <col min="2561" max="2561" width="2.77734375" style="2" customWidth="1"/>
    <col min="2562" max="2562" width="14.6640625" style="2" customWidth="1"/>
    <col min="2563" max="2563" width="28" style="2" customWidth="1"/>
    <col min="2564" max="2564" width="31.109375" style="2" customWidth="1"/>
    <col min="2565" max="2565" width="24.109375" style="2" customWidth="1"/>
    <col min="2566" max="2566" width="30.77734375" style="2" customWidth="1"/>
    <col min="2567" max="2571" width="3.6640625" style="2" customWidth="1"/>
    <col min="2572" max="2572" width="5.6640625" style="2" customWidth="1"/>
    <col min="2573" max="2573" width="3.6640625" style="2" customWidth="1"/>
    <col min="2574" max="2815" width="9" style="2"/>
    <col min="2816" max="2816" width="3" style="2" customWidth="1"/>
    <col min="2817" max="2817" width="2.77734375" style="2" customWidth="1"/>
    <col min="2818" max="2818" width="14.6640625" style="2" customWidth="1"/>
    <col min="2819" max="2819" width="28" style="2" customWidth="1"/>
    <col min="2820" max="2820" width="31.109375" style="2" customWidth="1"/>
    <col min="2821" max="2821" width="24.109375" style="2" customWidth="1"/>
    <col min="2822" max="2822" width="30.77734375" style="2" customWidth="1"/>
    <col min="2823" max="2827" width="3.6640625" style="2" customWidth="1"/>
    <col min="2828" max="2828" width="5.6640625" style="2" customWidth="1"/>
    <col min="2829" max="2829" width="3.6640625" style="2" customWidth="1"/>
    <col min="2830" max="3071" width="9" style="2"/>
    <col min="3072" max="3072" width="3" style="2" customWidth="1"/>
    <col min="3073" max="3073" width="2.77734375" style="2" customWidth="1"/>
    <col min="3074" max="3074" width="14.6640625" style="2" customWidth="1"/>
    <col min="3075" max="3075" width="28" style="2" customWidth="1"/>
    <col min="3076" max="3076" width="31.109375" style="2" customWidth="1"/>
    <col min="3077" max="3077" width="24.109375" style="2" customWidth="1"/>
    <col min="3078" max="3078" width="30.77734375" style="2" customWidth="1"/>
    <col min="3079" max="3083" width="3.6640625" style="2" customWidth="1"/>
    <col min="3084" max="3084" width="5.6640625" style="2" customWidth="1"/>
    <col min="3085" max="3085" width="3.6640625" style="2" customWidth="1"/>
    <col min="3086" max="3327" width="9" style="2"/>
    <col min="3328" max="3328" width="3" style="2" customWidth="1"/>
    <col min="3329" max="3329" width="2.77734375" style="2" customWidth="1"/>
    <col min="3330" max="3330" width="14.6640625" style="2" customWidth="1"/>
    <col min="3331" max="3331" width="28" style="2" customWidth="1"/>
    <col min="3332" max="3332" width="31.109375" style="2" customWidth="1"/>
    <col min="3333" max="3333" width="24.109375" style="2" customWidth="1"/>
    <col min="3334" max="3334" width="30.77734375" style="2" customWidth="1"/>
    <col min="3335" max="3339" width="3.6640625" style="2" customWidth="1"/>
    <col min="3340" max="3340" width="5.6640625" style="2" customWidth="1"/>
    <col min="3341" max="3341" width="3.6640625" style="2" customWidth="1"/>
    <col min="3342" max="3583" width="9" style="2"/>
    <col min="3584" max="3584" width="3" style="2" customWidth="1"/>
    <col min="3585" max="3585" width="2.77734375" style="2" customWidth="1"/>
    <col min="3586" max="3586" width="14.6640625" style="2" customWidth="1"/>
    <col min="3587" max="3587" width="28" style="2" customWidth="1"/>
    <col min="3588" max="3588" width="31.109375" style="2" customWidth="1"/>
    <col min="3589" max="3589" width="24.109375" style="2" customWidth="1"/>
    <col min="3590" max="3590" width="30.77734375" style="2" customWidth="1"/>
    <col min="3591" max="3595" width="3.6640625" style="2" customWidth="1"/>
    <col min="3596" max="3596" width="5.6640625" style="2" customWidth="1"/>
    <col min="3597" max="3597" width="3.6640625" style="2" customWidth="1"/>
    <col min="3598" max="3839" width="9" style="2"/>
    <col min="3840" max="3840" width="3" style="2" customWidth="1"/>
    <col min="3841" max="3841" width="2.77734375" style="2" customWidth="1"/>
    <col min="3842" max="3842" width="14.6640625" style="2" customWidth="1"/>
    <col min="3843" max="3843" width="28" style="2" customWidth="1"/>
    <col min="3844" max="3844" width="31.109375" style="2" customWidth="1"/>
    <col min="3845" max="3845" width="24.109375" style="2" customWidth="1"/>
    <col min="3846" max="3846" width="30.77734375" style="2" customWidth="1"/>
    <col min="3847" max="3851" width="3.6640625" style="2" customWidth="1"/>
    <col min="3852" max="3852" width="5.6640625" style="2" customWidth="1"/>
    <col min="3853" max="3853" width="3.6640625" style="2" customWidth="1"/>
    <col min="3854" max="4095" width="9" style="2"/>
    <col min="4096" max="4096" width="3" style="2" customWidth="1"/>
    <col min="4097" max="4097" width="2.77734375" style="2" customWidth="1"/>
    <col min="4098" max="4098" width="14.6640625" style="2" customWidth="1"/>
    <col min="4099" max="4099" width="28" style="2" customWidth="1"/>
    <col min="4100" max="4100" width="31.109375" style="2" customWidth="1"/>
    <col min="4101" max="4101" width="24.109375" style="2" customWidth="1"/>
    <col min="4102" max="4102" width="30.77734375" style="2" customWidth="1"/>
    <col min="4103" max="4107" width="3.6640625" style="2" customWidth="1"/>
    <col min="4108" max="4108" width="5.6640625" style="2" customWidth="1"/>
    <col min="4109" max="4109" width="3.6640625" style="2" customWidth="1"/>
    <col min="4110" max="4351" width="9" style="2"/>
    <col min="4352" max="4352" width="3" style="2" customWidth="1"/>
    <col min="4353" max="4353" width="2.77734375" style="2" customWidth="1"/>
    <col min="4354" max="4354" width="14.6640625" style="2" customWidth="1"/>
    <col min="4355" max="4355" width="28" style="2" customWidth="1"/>
    <col min="4356" max="4356" width="31.109375" style="2" customWidth="1"/>
    <col min="4357" max="4357" width="24.109375" style="2" customWidth="1"/>
    <col min="4358" max="4358" width="30.77734375" style="2" customWidth="1"/>
    <col min="4359" max="4363" width="3.6640625" style="2" customWidth="1"/>
    <col min="4364" max="4364" width="5.6640625" style="2" customWidth="1"/>
    <col min="4365" max="4365" width="3.6640625" style="2" customWidth="1"/>
    <col min="4366" max="4607" width="9" style="2"/>
    <col min="4608" max="4608" width="3" style="2" customWidth="1"/>
    <col min="4609" max="4609" width="2.77734375" style="2" customWidth="1"/>
    <col min="4610" max="4610" width="14.6640625" style="2" customWidth="1"/>
    <col min="4611" max="4611" width="28" style="2" customWidth="1"/>
    <col min="4612" max="4612" width="31.109375" style="2" customWidth="1"/>
    <col min="4613" max="4613" width="24.109375" style="2" customWidth="1"/>
    <col min="4614" max="4614" width="30.77734375" style="2" customWidth="1"/>
    <col min="4615" max="4619" width="3.6640625" style="2" customWidth="1"/>
    <col min="4620" max="4620" width="5.6640625" style="2" customWidth="1"/>
    <col min="4621" max="4621" width="3.6640625" style="2" customWidth="1"/>
    <col min="4622" max="4863" width="9" style="2"/>
    <col min="4864" max="4864" width="3" style="2" customWidth="1"/>
    <col min="4865" max="4865" width="2.77734375" style="2" customWidth="1"/>
    <col min="4866" max="4866" width="14.6640625" style="2" customWidth="1"/>
    <col min="4867" max="4867" width="28" style="2" customWidth="1"/>
    <col min="4868" max="4868" width="31.109375" style="2" customWidth="1"/>
    <col min="4869" max="4869" width="24.109375" style="2" customWidth="1"/>
    <col min="4870" max="4870" width="30.77734375" style="2" customWidth="1"/>
    <col min="4871" max="4875" width="3.6640625" style="2" customWidth="1"/>
    <col min="4876" max="4876" width="5.6640625" style="2" customWidth="1"/>
    <col min="4877" max="4877" width="3.6640625" style="2" customWidth="1"/>
    <col min="4878" max="5119" width="9" style="2"/>
    <col min="5120" max="5120" width="3" style="2" customWidth="1"/>
    <col min="5121" max="5121" width="2.77734375" style="2" customWidth="1"/>
    <col min="5122" max="5122" width="14.6640625" style="2" customWidth="1"/>
    <col min="5123" max="5123" width="28" style="2" customWidth="1"/>
    <col min="5124" max="5124" width="31.109375" style="2" customWidth="1"/>
    <col min="5125" max="5125" width="24.109375" style="2" customWidth="1"/>
    <col min="5126" max="5126" width="30.77734375" style="2" customWidth="1"/>
    <col min="5127" max="5131" width="3.6640625" style="2" customWidth="1"/>
    <col min="5132" max="5132" width="5.6640625" style="2" customWidth="1"/>
    <col min="5133" max="5133" width="3.6640625" style="2" customWidth="1"/>
    <col min="5134" max="5375" width="9" style="2"/>
    <col min="5376" max="5376" width="3" style="2" customWidth="1"/>
    <col min="5377" max="5377" width="2.77734375" style="2" customWidth="1"/>
    <col min="5378" max="5378" width="14.6640625" style="2" customWidth="1"/>
    <col min="5379" max="5379" width="28" style="2" customWidth="1"/>
    <col min="5380" max="5380" width="31.109375" style="2" customWidth="1"/>
    <col min="5381" max="5381" width="24.109375" style="2" customWidth="1"/>
    <col min="5382" max="5382" width="30.77734375" style="2" customWidth="1"/>
    <col min="5383" max="5387" width="3.6640625" style="2" customWidth="1"/>
    <col min="5388" max="5388" width="5.6640625" style="2" customWidth="1"/>
    <col min="5389" max="5389" width="3.6640625" style="2" customWidth="1"/>
    <col min="5390" max="5631" width="9" style="2"/>
    <col min="5632" max="5632" width="3" style="2" customWidth="1"/>
    <col min="5633" max="5633" width="2.77734375" style="2" customWidth="1"/>
    <col min="5634" max="5634" width="14.6640625" style="2" customWidth="1"/>
    <col min="5635" max="5635" width="28" style="2" customWidth="1"/>
    <col min="5636" max="5636" width="31.109375" style="2" customWidth="1"/>
    <col min="5637" max="5637" width="24.109375" style="2" customWidth="1"/>
    <col min="5638" max="5638" width="30.77734375" style="2" customWidth="1"/>
    <col min="5639" max="5643" width="3.6640625" style="2" customWidth="1"/>
    <col min="5644" max="5644" width="5.6640625" style="2" customWidth="1"/>
    <col min="5645" max="5645" width="3.6640625" style="2" customWidth="1"/>
    <col min="5646" max="5887" width="9" style="2"/>
    <col min="5888" max="5888" width="3" style="2" customWidth="1"/>
    <col min="5889" max="5889" width="2.77734375" style="2" customWidth="1"/>
    <col min="5890" max="5890" width="14.6640625" style="2" customWidth="1"/>
    <col min="5891" max="5891" width="28" style="2" customWidth="1"/>
    <col min="5892" max="5892" width="31.109375" style="2" customWidth="1"/>
    <col min="5893" max="5893" width="24.109375" style="2" customWidth="1"/>
    <col min="5894" max="5894" width="30.77734375" style="2" customWidth="1"/>
    <col min="5895" max="5899" width="3.6640625" style="2" customWidth="1"/>
    <col min="5900" max="5900" width="5.6640625" style="2" customWidth="1"/>
    <col min="5901" max="5901" width="3.6640625" style="2" customWidth="1"/>
    <col min="5902" max="6143" width="9" style="2"/>
    <col min="6144" max="6144" width="3" style="2" customWidth="1"/>
    <col min="6145" max="6145" width="2.77734375" style="2" customWidth="1"/>
    <col min="6146" max="6146" width="14.6640625" style="2" customWidth="1"/>
    <col min="6147" max="6147" width="28" style="2" customWidth="1"/>
    <col min="6148" max="6148" width="31.109375" style="2" customWidth="1"/>
    <col min="6149" max="6149" width="24.109375" style="2" customWidth="1"/>
    <col min="6150" max="6150" width="30.77734375" style="2" customWidth="1"/>
    <col min="6151" max="6155" width="3.6640625" style="2" customWidth="1"/>
    <col min="6156" max="6156" width="5.6640625" style="2" customWidth="1"/>
    <col min="6157" max="6157" width="3.6640625" style="2" customWidth="1"/>
    <col min="6158" max="6399" width="9" style="2"/>
    <col min="6400" max="6400" width="3" style="2" customWidth="1"/>
    <col min="6401" max="6401" width="2.77734375" style="2" customWidth="1"/>
    <col min="6402" max="6402" width="14.6640625" style="2" customWidth="1"/>
    <col min="6403" max="6403" width="28" style="2" customWidth="1"/>
    <col min="6404" max="6404" width="31.109375" style="2" customWidth="1"/>
    <col min="6405" max="6405" width="24.109375" style="2" customWidth="1"/>
    <col min="6406" max="6406" width="30.77734375" style="2" customWidth="1"/>
    <col min="6407" max="6411" width="3.6640625" style="2" customWidth="1"/>
    <col min="6412" max="6412" width="5.6640625" style="2" customWidth="1"/>
    <col min="6413" max="6413" width="3.6640625" style="2" customWidth="1"/>
    <col min="6414" max="6655" width="9" style="2"/>
    <col min="6656" max="6656" width="3" style="2" customWidth="1"/>
    <col min="6657" max="6657" width="2.77734375" style="2" customWidth="1"/>
    <col min="6658" max="6658" width="14.6640625" style="2" customWidth="1"/>
    <col min="6659" max="6659" width="28" style="2" customWidth="1"/>
    <col min="6660" max="6660" width="31.109375" style="2" customWidth="1"/>
    <col min="6661" max="6661" width="24.109375" style="2" customWidth="1"/>
    <col min="6662" max="6662" width="30.77734375" style="2" customWidth="1"/>
    <col min="6663" max="6667" width="3.6640625" style="2" customWidth="1"/>
    <col min="6668" max="6668" width="5.6640625" style="2" customWidth="1"/>
    <col min="6669" max="6669" width="3.6640625" style="2" customWidth="1"/>
    <col min="6670" max="6911" width="9" style="2"/>
    <col min="6912" max="6912" width="3" style="2" customWidth="1"/>
    <col min="6913" max="6913" width="2.77734375" style="2" customWidth="1"/>
    <col min="6914" max="6914" width="14.6640625" style="2" customWidth="1"/>
    <col min="6915" max="6915" width="28" style="2" customWidth="1"/>
    <col min="6916" max="6916" width="31.109375" style="2" customWidth="1"/>
    <col min="6917" max="6917" width="24.109375" style="2" customWidth="1"/>
    <col min="6918" max="6918" width="30.77734375" style="2" customWidth="1"/>
    <col min="6919" max="6923" width="3.6640625" style="2" customWidth="1"/>
    <col min="6924" max="6924" width="5.6640625" style="2" customWidth="1"/>
    <col min="6925" max="6925" width="3.6640625" style="2" customWidth="1"/>
    <col min="6926" max="7167" width="9" style="2"/>
    <col min="7168" max="7168" width="3" style="2" customWidth="1"/>
    <col min="7169" max="7169" width="2.77734375" style="2" customWidth="1"/>
    <col min="7170" max="7170" width="14.6640625" style="2" customWidth="1"/>
    <col min="7171" max="7171" width="28" style="2" customWidth="1"/>
    <col min="7172" max="7172" width="31.109375" style="2" customWidth="1"/>
    <col min="7173" max="7173" width="24.109375" style="2" customWidth="1"/>
    <col min="7174" max="7174" width="30.77734375" style="2" customWidth="1"/>
    <col min="7175" max="7179" width="3.6640625" style="2" customWidth="1"/>
    <col min="7180" max="7180" width="5.6640625" style="2" customWidth="1"/>
    <col min="7181" max="7181" width="3.6640625" style="2" customWidth="1"/>
    <col min="7182" max="7423" width="9" style="2"/>
    <col min="7424" max="7424" width="3" style="2" customWidth="1"/>
    <col min="7425" max="7425" width="2.77734375" style="2" customWidth="1"/>
    <col min="7426" max="7426" width="14.6640625" style="2" customWidth="1"/>
    <col min="7427" max="7427" width="28" style="2" customWidth="1"/>
    <col min="7428" max="7428" width="31.109375" style="2" customWidth="1"/>
    <col min="7429" max="7429" width="24.109375" style="2" customWidth="1"/>
    <col min="7430" max="7430" width="30.77734375" style="2" customWidth="1"/>
    <col min="7431" max="7435" width="3.6640625" style="2" customWidth="1"/>
    <col min="7436" max="7436" width="5.6640625" style="2" customWidth="1"/>
    <col min="7437" max="7437" width="3.6640625" style="2" customWidth="1"/>
    <col min="7438" max="7679" width="9" style="2"/>
    <col min="7680" max="7680" width="3" style="2" customWidth="1"/>
    <col min="7681" max="7681" width="2.77734375" style="2" customWidth="1"/>
    <col min="7682" max="7682" width="14.6640625" style="2" customWidth="1"/>
    <col min="7683" max="7683" width="28" style="2" customWidth="1"/>
    <col min="7684" max="7684" width="31.109375" style="2" customWidth="1"/>
    <col min="7685" max="7685" width="24.109375" style="2" customWidth="1"/>
    <col min="7686" max="7686" width="30.77734375" style="2" customWidth="1"/>
    <col min="7687" max="7691" width="3.6640625" style="2" customWidth="1"/>
    <col min="7692" max="7692" width="5.6640625" style="2" customWidth="1"/>
    <col min="7693" max="7693" width="3.6640625" style="2" customWidth="1"/>
    <col min="7694" max="7935" width="9" style="2"/>
    <col min="7936" max="7936" width="3" style="2" customWidth="1"/>
    <col min="7937" max="7937" width="2.77734375" style="2" customWidth="1"/>
    <col min="7938" max="7938" width="14.6640625" style="2" customWidth="1"/>
    <col min="7939" max="7939" width="28" style="2" customWidth="1"/>
    <col min="7940" max="7940" width="31.109375" style="2" customWidth="1"/>
    <col min="7941" max="7941" width="24.109375" style="2" customWidth="1"/>
    <col min="7942" max="7942" width="30.77734375" style="2" customWidth="1"/>
    <col min="7943" max="7947" width="3.6640625" style="2" customWidth="1"/>
    <col min="7948" max="7948" width="5.6640625" style="2" customWidth="1"/>
    <col min="7949" max="7949" width="3.6640625" style="2" customWidth="1"/>
    <col min="7950" max="8191" width="9" style="2"/>
    <col min="8192" max="8192" width="3" style="2" customWidth="1"/>
    <col min="8193" max="8193" width="2.77734375" style="2" customWidth="1"/>
    <col min="8194" max="8194" width="14.6640625" style="2" customWidth="1"/>
    <col min="8195" max="8195" width="28" style="2" customWidth="1"/>
    <col min="8196" max="8196" width="31.109375" style="2" customWidth="1"/>
    <col min="8197" max="8197" width="24.109375" style="2" customWidth="1"/>
    <col min="8198" max="8198" width="30.77734375" style="2" customWidth="1"/>
    <col min="8199" max="8203" width="3.6640625" style="2" customWidth="1"/>
    <col min="8204" max="8204" width="5.6640625" style="2" customWidth="1"/>
    <col min="8205" max="8205" width="3.6640625" style="2" customWidth="1"/>
    <col min="8206" max="8447" width="9" style="2"/>
    <col min="8448" max="8448" width="3" style="2" customWidth="1"/>
    <col min="8449" max="8449" width="2.77734375" style="2" customWidth="1"/>
    <col min="8450" max="8450" width="14.6640625" style="2" customWidth="1"/>
    <col min="8451" max="8451" width="28" style="2" customWidth="1"/>
    <col min="8452" max="8452" width="31.109375" style="2" customWidth="1"/>
    <col min="8453" max="8453" width="24.109375" style="2" customWidth="1"/>
    <col min="8454" max="8454" width="30.77734375" style="2" customWidth="1"/>
    <col min="8455" max="8459" width="3.6640625" style="2" customWidth="1"/>
    <col min="8460" max="8460" width="5.6640625" style="2" customWidth="1"/>
    <col min="8461" max="8461" width="3.6640625" style="2" customWidth="1"/>
    <col min="8462" max="8703" width="9" style="2"/>
    <col min="8704" max="8704" width="3" style="2" customWidth="1"/>
    <col min="8705" max="8705" width="2.77734375" style="2" customWidth="1"/>
    <col min="8706" max="8706" width="14.6640625" style="2" customWidth="1"/>
    <col min="8707" max="8707" width="28" style="2" customWidth="1"/>
    <col min="8708" max="8708" width="31.109375" style="2" customWidth="1"/>
    <col min="8709" max="8709" width="24.109375" style="2" customWidth="1"/>
    <col min="8710" max="8710" width="30.77734375" style="2" customWidth="1"/>
    <col min="8711" max="8715" width="3.6640625" style="2" customWidth="1"/>
    <col min="8716" max="8716" width="5.6640625" style="2" customWidth="1"/>
    <col min="8717" max="8717" width="3.6640625" style="2" customWidth="1"/>
    <col min="8718" max="8959" width="9" style="2"/>
    <col min="8960" max="8960" width="3" style="2" customWidth="1"/>
    <col min="8961" max="8961" width="2.77734375" style="2" customWidth="1"/>
    <col min="8962" max="8962" width="14.6640625" style="2" customWidth="1"/>
    <col min="8963" max="8963" width="28" style="2" customWidth="1"/>
    <col min="8964" max="8964" width="31.109375" style="2" customWidth="1"/>
    <col min="8965" max="8965" width="24.109375" style="2" customWidth="1"/>
    <col min="8966" max="8966" width="30.77734375" style="2" customWidth="1"/>
    <col min="8967" max="8971" width="3.6640625" style="2" customWidth="1"/>
    <col min="8972" max="8972" width="5.6640625" style="2" customWidth="1"/>
    <col min="8973" max="8973" width="3.6640625" style="2" customWidth="1"/>
    <col min="8974" max="9215" width="9" style="2"/>
    <col min="9216" max="9216" width="3" style="2" customWidth="1"/>
    <col min="9217" max="9217" width="2.77734375" style="2" customWidth="1"/>
    <col min="9218" max="9218" width="14.6640625" style="2" customWidth="1"/>
    <col min="9219" max="9219" width="28" style="2" customWidth="1"/>
    <col min="9220" max="9220" width="31.109375" style="2" customWidth="1"/>
    <col min="9221" max="9221" width="24.109375" style="2" customWidth="1"/>
    <col min="9222" max="9222" width="30.77734375" style="2" customWidth="1"/>
    <col min="9223" max="9227" width="3.6640625" style="2" customWidth="1"/>
    <col min="9228" max="9228" width="5.6640625" style="2" customWidth="1"/>
    <col min="9229" max="9229" width="3.6640625" style="2" customWidth="1"/>
    <col min="9230" max="9471" width="9" style="2"/>
    <col min="9472" max="9472" width="3" style="2" customWidth="1"/>
    <col min="9473" max="9473" width="2.77734375" style="2" customWidth="1"/>
    <col min="9474" max="9474" width="14.6640625" style="2" customWidth="1"/>
    <col min="9475" max="9475" width="28" style="2" customWidth="1"/>
    <col min="9476" max="9476" width="31.109375" style="2" customWidth="1"/>
    <col min="9477" max="9477" width="24.109375" style="2" customWidth="1"/>
    <col min="9478" max="9478" width="30.77734375" style="2" customWidth="1"/>
    <col min="9479" max="9483" width="3.6640625" style="2" customWidth="1"/>
    <col min="9484" max="9484" width="5.6640625" style="2" customWidth="1"/>
    <col min="9485" max="9485" width="3.6640625" style="2" customWidth="1"/>
    <col min="9486" max="9727" width="9" style="2"/>
    <col min="9728" max="9728" width="3" style="2" customWidth="1"/>
    <col min="9729" max="9729" width="2.77734375" style="2" customWidth="1"/>
    <col min="9730" max="9730" width="14.6640625" style="2" customWidth="1"/>
    <col min="9731" max="9731" width="28" style="2" customWidth="1"/>
    <col min="9732" max="9732" width="31.109375" style="2" customWidth="1"/>
    <col min="9733" max="9733" width="24.109375" style="2" customWidth="1"/>
    <col min="9734" max="9734" width="30.77734375" style="2" customWidth="1"/>
    <col min="9735" max="9739" width="3.6640625" style="2" customWidth="1"/>
    <col min="9740" max="9740" width="5.6640625" style="2" customWidth="1"/>
    <col min="9741" max="9741" width="3.6640625" style="2" customWidth="1"/>
    <col min="9742" max="9983" width="9" style="2"/>
    <col min="9984" max="9984" width="3" style="2" customWidth="1"/>
    <col min="9985" max="9985" width="2.77734375" style="2" customWidth="1"/>
    <col min="9986" max="9986" width="14.6640625" style="2" customWidth="1"/>
    <col min="9987" max="9987" width="28" style="2" customWidth="1"/>
    <col min="9988" max="9988" width="31.109375" style="2" customWidth="1"/>
    <col min="9989" max="9989" width="24.109375" style="2" customWidth="1"/>
    <col min="9990" max="9990" width="30.77734375" style="2" customWidth="1"/>
    <col min="9991" max="9995" width="3.6640625" style="2" customWidth="1"/>
    <col min="9996" max="9996" width="5.6640625" style="2" customWidth="1"/>
    <col min="9997" max="9997" width="3.6640625" style="2" customWidth="1"/>
    <col min="9998" max="10239" width="9" style="2"/>
    <col min="10240" max="10240" width="3" style="2" customWidth="1"/>
    <col min="10241" max="10241" width="2.77734375" style="2" customWidth="1"/>
    <col min="10242" max="10242" width="14.6640625" style="2" customWidth="1"/>
    <col min="10243" max="10243" width="28" style="2" customWidth="1"/>
    <col min="10244" max="10244" width="31.109375" style="2" customWidth="1"/>
    <col min="10245" max="10245" width="24.109375" style="2" customWidth="1"/>
    <col min="10246" max="10246" width="30.77734375" style="2" customWidth="1"/>
    <col min="10247" max="10251" width="3.6640625" style="2" customWidth="1"/>
    <col min="10252" max="10252" width="5.6640625" style="2" customWidth="1"/>
    <col min="10253" max="10253" width="3.6640625" style="2" customWidth="1"/>
    <col min="10254" max="10495" width="9" style="2"/>
    <col min="10496" max="10496" width="3" style="2" customWidth="1"/>
    <col min="10497" max="10497" width="2.77734375" style="2" customWidth="1"/>
    <col min="10498" max="10498" width="14.6640625" style="2" customWidth="1"/>
    <col min="10499" max="10499" width="28" style="2" customWidth="1"/>
    <col min="10500" max="10500" width="31.109375" style="2" customWidth="1"/>
    <col min="10501" max="10501" width="24.109375" style="2" customWidth="1"/>
    <col min="10502" max="10502" width="30.77734375" style="2" customWidth="1"/>
    <col min="10503" max="10507" width="3.6640625" style="2" customWidth="1"/>
    <col min="10508" max="10508" width="5.6640625" style="2" customWidth="1"/>
    <col min="10509" max="10509" width="3.6640625" style="2" customWidth="1"/>
    <col min="10510" max="10751" width="9" style="2"/>
    <col min="10752" max="10752" width="3" style="2" customWidth="1"/>
    <col min="10753" max="10753" width="2.77734375" style="2" customWidth="1"/>
    <col min="10754" max="10754" width="14.6640625" style="2" customWidth="1"/>
    <col min="10755" max="10755" width="28" style="2" customWidth="1"/>
    <col min="10756" max="10756" width="31.109375" style="2" customWidth="1"/>
    <col min="10757" max="10757" width="24.109375" style="2" customWidth="1"/>
    <col min="10758" max="10758" width="30.77734375" style="2" customWidth="1"/>
    <col min="10759" max="10763" width="3.6640625" style="2" customWidth="1"/>
    <col min="10764" max="10764" width="5.6640625" style="2" customWidth="1"/>
    <col min="10765" max="10765" width="3.6640625" style="2" customWidth="1"/>
    <col min="10766" max="11007" width="9" style="2"/>
    <col min="11008" max="11008" width="3" style="2" customWidth="1"/>
    <col min="11009" max="11009" width="2.77734375" style="2" customWidth="1"/>
    <col min="11010" max="11010" width="14.6640625" style="2" customWidth="1"/>
    <col min="11011" max="11011" width="28" style="2" customWidth="1"/>
    <col min="11012" max="11012" width="31.109375" style="2" customWidth="1"/>
    <col min="11013" max="11013" width="24.109375" style="2" customWidth="1"/>
    <col min="11014" max="11014" width="30.77734375" style="2" customWidth="1"/>
    <col min="11015" max="11019" width="3.6640625" style="2" customWidth="1"/>
    <col min="11020" max="11020" width="5.6640625" style="2" customWidth="1"/>
    <col min="11021" max="11021" width="3.6640625" style="2" customWidth="1"/>
    <col min="11022" max="11263" width="9" style="2"/>
    <col min="11264" max="11264" width="3" style="2" customWidth="1"/>
    <col min="11265" max="11265" width="2.77734375" style="2" customWidth="1"/>
    <col min="11266" max="11266" width="14.6640625" style="2" customWidth="1"/>
    <col min="11267" max="11267" width="28" style="2" customWidth="1"/>
    <col min="11268" max="11268" width="31.109375" style="2" customWidth="1"/>
    <col min="11269" max="11269" width="24.109375" style="2" customWidth="1"/>
    <col min="11270" max="11270" width="30.77734375" style="2" customWidth="1"/>
    <col min="11271" max="11275" width="3.6640625" style="2" customWidth="1"/>
    <col min="11276" max="11276" width="5.6640625" style="2" customWidth="1"/>
    <col min="11277" max="11277" width="3.6640625" style="2" customWidth="1"/>
    <col min="11278" max="11519" width="9" style="2"/>
    <col min="11520" max="11520" width="3" style="2" customWidth="1"/>
    <col min="11521" max="11521" width="2.77734375" style="2" customWidth="1"/>
    <col min="11522" max="11522" width="14.6640625" style="2" customWidth="1"/>
    <col min="11523" max="11523" width="28" style="2" customWidth="1"/>
    <col min="11524" max="11524" width="31.109375" style="2" customWidth="1"/>
    <col min="11525" max="11525" width="24.109375" style="2" customWidth="1"/>
    <col min="11526" max="11526" width="30.77734375" style="2" customWidth="1"/>
    <col min="11527" max="11531" width="3.6640625" style="2" customWidth="1"/>
    <col min="11532" max="11532" width="5.6640625" style="2" customWidth="1"/>
    <col min="11533" max="11533" width="3.6640625" style="2" customWidth="1"/>
    <col min="11534" max="11775" width="9" style="2"/>
    <col min="11776" max="11776" width="3" style="2" customWidth="1"/>
    <col min="11777" max="11777" width="2.77734375" style="2" customWidth="1"/>
    <col min="11778" max="11778" width="14.6640625" style="2" customWidth="1"/>
    <col min="11779" max="11779" width="28" style="2" customWidth="1"/>
    <col min="11780" max="11780" width="31.109375" style="2" customWidth="1"/>
    <col min="11781" max="11781" width="24.109375" style="2" customWidth="1"/>
    <col min="11782" max="11782" width="30.77734375" style="2" customWidth="1"/>
    <col min="11783" max="11787" width="3.6640625" style="2" customWidth="1"/>
    <col min="11788" max="11788" width="5.6640625" style="2" customWidth="1"/>
    <col min="11789" max="11789" width="3.6640625" style="2" customWidth="1"/>
    <col min="11790" max="12031" width="9" style="2"/>
    <col min="12032" max="12032" width="3" style="2" customWidth="1"/>
    <col min="12033" max="12033" width="2.77734375" style="2" customWidth="1"/>
    <col min="12034" max="12034" width="14.6640625" style="2" customWidth="1"/>
    <col min="12035" max="12035" width="28" style="2" customWidth="1"/>
    <col min="12036" max="12036" width="31.109375" style="2" customWidth="1"/>
    <col min="12037" max="12037" width="24.109375" style="2" customWidth="1"/>
    <col min="12038" max="12038" width="30.77734375" style="2" customWidth="1"/>
    <col min="12039" max="12043" width="3.6640625" style="2" customWidth="1"/>
    <col min="12044" max="12044" width="5.6640625" style="2" customWidth="1"/>
    <col min="12045" max="12045" width="3.6640625" style="2" customWidth="1"/>
    <col min="12046" max="12287" width="9" style="2"/>
    <col min="12288" max="12288" width="3" style="2" customWidth="1"/>
    <col min="12289" max="12289" width="2.77734375" style="2" customWidth="1"/>
    <col min="12290" max="12290" width="14.6640625" style="2" customWidth="1"/>
    <col min="12291" max="12291" width="28" style="2" customWidth="1"/>
    <col min="12292" max="12292" width="31.109375" style="2" customWidth="1"/>
    <col min="12293" max="12293" width="24.109375" style="2" customWidth="1"/>
    <col min="12294" max="12294" width="30.77734375" style="2" customWidth="1"/>
    <col min="12295" max="12299" width="3.6640625" style="2" customWidth="1"/>
    <col min="12300" max="12300" width="5.6640625" style="2" customWidth="1"/>
    <col min="12301" max="12301" width="3.6640625" style="2" customWidth="1"/>
    <col min="12302" max="12543" width="9" style="2"/>
    <col min="12544" max="12544" width="3" style="2" customWidth="1"/>
    <col min="12545" max="12545" width="2.77734375" style="2" customWidth="1"/>
    <col min="12546" max="12546" width="14.6640625" style="2" customWidth="1"/>
    <col min="12547" max="12547" width="28" style="2" customWidth="1"/>
    <col min="12548" max="12548" width="31.109375" style="2" customWidth="1"/>
    <col min="12549" max="12549" width="24.109375" style="2" customWidth="1"/>
    <col min="12550" max="12550" width="30.77734375" style="2" customWidth="1"/>
    <col min="12551" max="12555" width="3.6640625" style="2" customWidth="1"/>
    <col min="12556" max="12556" width="5.6640625" style="2" customWidth="1"/>
    <col min="12557" max="12557" width="3.6640625" style="2" customWidth="1"/>
    <col min="12558" max="12799" width="9" style="2"/>
    <col min="12800" max="12800" width="3" style="2" customWidth="1"/>
    <col min="12801" max="12801" width="2.77734375" style="2" customWidth="1"/>
    <col min="12802" max="12802" width="14.6640625" style="2" customWidth="1"/>
    <col min="12803" max="12803" width="28" style="2" customWidth="1"/>
    <col min="12804" max="12804" width="31.109375" style="2" customWidth="1"/>
    <col min="12805" max="12805" width="24.109375" style="2" customWidth="1"/>
    <col min="12806" max="12806" width="30.77734375" style="2" customWidth="1"/>
    <col min="12807" max="12811" width="3.6640625" style="2" customWidth="1"/>
    <col min="12812" max="12812" width="5.6640625" style="2" customWidth="1"/>
    <col min="12813" max="12813" width="3.6640625" style="2" customWidth="1"/>
    <col min="12814" max="13055" width="9" style="2"/>
    <col min="13056" max="13056" width="3" style="2" customWidth="1"/>
    <col min="13057" max="13057" width="2.77734375" style="2" customWidth="1"/>
    <col min="13058" max="13058" width="14.6640625" style="2" customWidth="1"/>
    <col min="13059" max="13059" width="28" style="2" customWidth="1"/>
    <col min="13060" max="13060" width="31.109375" style="2" customWidth="1"/>
    <col min="13061" max="13061" width="24.109375" style="2" customWidth="1"/>
    <col min="13062" max="13062" width="30.77734375" style="2" customWidth="1"/>
    <col min="13063" max="13067" width="3.6640625" style="2" customWidth="1"/>
    <col min="13068" max="13068" width="5.6640625" style="2" customWidth="1"/>
    <col min="13069" max="13069" width="3.6640625" style="2" customWidth="1"/>
    <col min="13070" max="13311" width="9" style="2"/>
    <col min="13312" max="13312" width="3" style="2" customWidth="1"/>
    <col min="13313" max="13313" width="2.77734375" style="2" customWidth="1"/>
    <col min="13314" max="13314" width="14.6640625" style="2" customWidth="1"/>
    <col min="13315" max="13315" width="28" style="2" customWidth="1"/>
    <col min="13316" max="13316" width="31.109375" style="2" customWidth="1"/>
    <col min="13317" max="13317" width="24.109375" style="2" customWidth="1"/>
    <col min="13318" max="13318" width="30.77734375" style="2" customWidth="1"/>
    <col min="13319" max="13323" width="3.6640625" style="2" customWidth="1"/>
    <col min="13324" max="13324" width="5.6640625" style="2" customWidth="1"/>
    <col min="13325" max="13325" width="3.6640625" style="2" customWidth="1"/>
    <col min="13326" max="13567" width="9" style="2"/>
    <col min="13568" max="13568" width="3" style="2" customWidth="1"/>
    <col min="13569" max="13569" width="2.77734375" style="2" customWidth="1"/>
    <col min="13570" max="13570" width="14.6640625" style="2" customWidth="1"/>
    <col min="13571" max="13571" width="28" style="2" customWidth="1"/>
    <col min="13572" max="13572" width="31.109375" style="2" customWidth="1"/>
    <col min="13573" max="13573" width="24.109375" style="2" customWidth="1"/>
    <col min="13574" max="13574" width="30.77734375" style="2" customWidth="1"/>
    <col min="13575" max="13579" width="3.6640625" style="2" customWidth="1"/>
    <col min="13580" max="13580" width="5.6640625" style="2" customWidth="1"/>
    <col min="13581" max="13581" width="3.6640625" style="2" customWidth="1"/>
    <col min="13582" max="13823" width="9" style="2"/>
    <col min="13824" max="13824" width="3" style="2" customWidth="1"/>
    <col min="13825" max="13825" width="2.77734375" style="2" customWidth="1"/>
    <col min="13826" max="13826" width="14.6640625" style="2" customWidth="1"/>
    <col min="13827" max="13827" width="28" style="2" customWidth="1"/>
    <col min="13828" max="13828" width="31.109375" style="2" customWidth="1"/>
    <col min="13829" max="13829" width="24.109375" style="2" customWidth="1"/>
    <col min="13830" max="13830" width="30.77734375" style="2" customWidth="1"/>
    <col min="13831" max="13835" width="3.6640625" style="2" customWidth="1"/>
    <col min="13836" max="13836" width="5.6640625" style="2" customWidth="1"/>
    <col min="13837" max="13837" width="3.6640625" style="2" customWidth="1"/>
    <col min="13838" max="14079" width="9" style="2"/>
    <col min="14080" max="14080" width="3" style="2" customWidth="1"/>
    <col min="14081" max="14081" width="2.77734375" style="2" customWidth="1"/>
    <col min="14082" max="14082" width="14.6640625" style="2" customWidth="1"/>
    <col min="14083" max="14083" width="28" style="2" customWidth="1"/>
    <col min="14084" max="14084" width="31.109375" style="2" customWidth="1"/>
    <col min="14085" max="14085" width="24.109375" style="2" customWidth="1"/>
    <col min="14086" max="14086" width="30.77734375" style="2" customWidth="1"/>
    <col min="14087" max="14091" width="3.6640625" style="2" customWidth="1"/>
    <col min="14092" max="14092" width="5.6640625" style="2" customWidth="1"/>
    <col min="14093" max="14093" width="3.6640625" style="2" customWidth="1"/>
    <col min="14094" max="14335" width="9" style="2"/>
    <col min="14336" max="14336" width="3" style="2" customWidth="1"/>
    <col min="14337" max="14337" width="2.77734375" style="2" customWidth="1"/>
    <col min="14338" max="14338" width="14.6640625" style="2" customWidth="1"/>
    <col min="14339" max="14339" width="28" style="2" customWidth="1"/>
    <col min="14340" max="14340" width="31.109375" style="2" customWidth="1"/>
    <col min="14341" max="14341" width="24.109375" style="2" customWidth="1"/>
    <col min="14342" max="14342" width="30.77734375" style="2" customWidth="1"/>
    <col min="14343" max="14347" width="3.6640625" style="2" customWidth="1"/>
    <col min="14348" max="14348" width="5.6640625" style="2" customWidth="1"/>
    <col min="14349" max="14349" width="3.6640625" style="2" customWidth="1"/>
    <col min="14350" max="14591" width="9" style="2"/>
    <col min="14592" max="14592" width="3" style="2" customWidth="1"/>
    <col min="14593" max="14593" width="2.77734375" style="2" customWidth="1"/>
    <col min="14594" max="14594" width="14.6640625" style="2" customWidth="1"/>
    <col min="14595" max="14595" width="28" style="2" customWidth="1"/>
    <col min="14596" max="14596" width="31.109375" style="2" customWidth="1"/>
    <col min="14597" max="14597" width="24.109375" style="2" customWidth="1"/>
    <col min="14598" max="14598" width="30.77734375" style="2" customWidth="1"/>
    <col min="14599" max="14603" width="3.6640625" style="2" customWidth="1"/>
    <col min="14604" max="14604" width="5.6640625" style="2" customWidth="1"/>
    <col min="14605" max="14605" width="3.6640625" style="2" customWidth="1"/>
    <col min="14606" max="14847" width="9" style="2"/>
    <col min="14848" max="14848" width="3" style="2" customWidth="1"/>
    <col min="14849" max="14849" width="2.77734375" style="2" customWidth="1"/>
    <col min="14850" max="14850" width="14.6640625" style="2" customWidth="1"/>
    <col min="14851" max="14851" width="28" style="2" customWidth="1"/>
    <col min="14852" max="14852" width="31.109375" style="2" customWidth="1"/>
    <col min="14853" max="14853" width="24.109375" style="2" customWidth="1"/>
    <col min="14854" max="14854" width="30.77734375" style="2" customWidth="1"/>
    <col min="14855" max="14859" width="3.6640625" style="2" customWidth="1"/>
    <col min="14860" max="14860" width="5.6640625" style="2" customWidth="1"/>
    <col min="14861" max="14861" width="3.6640625" style="2" customWidth="1"/>
    <col min="14862" max="15103" width="9" style="2"/>
    <col min="15104" max="15104" width="3" style="2" customWidth="1"/>
    <col min="15105" max="15105" width="2.77734375" style="2" customWidth="1"/>
    <col min="15106" max="15106" width="14.6640625" style="2" customWidth="1"/>
    <col min="15107" max="15107" width="28" style="2" customWidth="1"/>
    <col min="15108" max="15108" width="31.109375" style="2" customWidth="1"/>
    <col min="15109" max="15109" width="24.109375" style="2" customWidth="1"/>
    <col min="15110" max="15110" width="30.77734375" style="2" customWidth="1"/>
    <col min="15111" max="15115" width="3.6640625" style="2" customWidth="1"/>
    <col min="15116" max="15116" width="5.6640625" style="2" customWidth="1"/>
    <col min="15117" max="15117" width="3.6640625" style="2" customWidth="1"/>
    <col min="15118" max="15359" width="9" style="2"/>
    <col min="15360" max="15360" width="3" style="2" customWidth="1"/>
    <col min="15361" max="15361" width="2.77734375" style="2" customWidth="1"/>
    <col min="15362" max="15362" width="14.6640625" style="2" customWidth="1"/>
    <col min="15363" max="15363" width="28" style="2" customWidth="1"/>
    <col min="15364" max="15364" width="31.109375" style="2" customWidth="1"/>
    <col min="15365" max="15365" width="24.109375" style="2" customWidth="1"/>
    <col min="15366" max="15366" width="30.77734375" style="2" customWidth="1"/>
    <col min="15367" max="15371" width="3.6640625" style="2" customWidth="1"/>
    <col min="15372" max="15372" width="5.6640625" style="2" customWidth="1"/>
    <col min="15373" max="15373" width="3.6640625" style="2" customWidth="1"/>
    <col min="15374" max="15615" width="9" style="2"/>
    <col min="15616" max="15616" width="3" style="2" customWidth="1"/>
    <col min="15617" max="15617" width="2.77734375" style="2" customWidth="1"/>
    <col min="15618" max="15618" width="14.6640625" style="2" customWidth="1"/>
    <col min="15619" max="15619" width="28" style="2" customWidth="1"/>
    <col min="15620" max="15620" width="31.109375" style="2" customWidth="1"/>
    <col min="15621" max="15621" width="24.109375" style="2" customWidth="1"/>
    <col min="15622" max="15622" width="30.77734375" style="2" customWidth="1"/>
    <col min="15623" max="15627" width="3.6640625" style="2" customWidth="1"/>
    <col min="15628" max="15628" width="5.6640625" style="2" customWidth="1"/>
    <col min="15629" max="15629" width="3.6640625" style="2" customWidth="1"/>
    <col min="15630" max="15871" width="9" style="2"/>
    <col min="15872" max="15872" width="3" style="2" customWidth="1"/>
    <col min="15873" max="15873" width="2.77734375" style="2" customWidth="1"/>
    <col min="15874" max="15874" width="14.6640625" style="2" customWidth="1"/>
    <col min="15875" max="15875" width="28" style="2" customWidth="1"/>
    <col min="15876" max="15876" width="31.109375" style="2" customWidth="1"/>
    <col min="15877" max="15877" width="24.109375" style="2" customWidth="1"/>
    <col min="15878" max="15878" width="30.77734375" style="2" customWidth="1"/>
    <col min="15879" max="15883" width="3.6640625" style="2" customWidth="1"/>
    <col min="15884" max="15884" width="5.6640625" style="2" customWidth="1"/>
    <col min="15885" max="15885" width="3.6640625" style="2" customWidth="1"/>
    <col min="15886" max="16127" width="9" style="2"/>
    <col min="16128" max="16128" width="3" style="2" customWidth="1"/>
    <col min="16129" max="16129" width="2.77734375" style="2" customWidth="1"/>
    <col min="16130" max="16130" width="14.6640625" style="2" customWidth="1"/>
    <col min="16131" max="16131" width="28" style="2" customWidth="1"/>
    <col min="16132" max="16132" width="31.109375" style="2" customWidth="1"/>
    <col min="16133" max="16133" width="24.109375" style="2" customWidth="1"/>
    <col min="16134" max="16134" width="30.77734375" style="2" customWidth="1"/>
    <col min="16135" max="16139" width="3.6640625" style="2" customWidth="1"/>
    <col min="16140" max="16140" width="5.6640625" style="2" customWidth="1"/>
    <col min="16141" max="16141" width="3.6640625" style="2" customWidth="1"/>
    <col min="16142" max="16383" width="9" style="2"/>
    <col min="16384" max="16384" width="9" style="2" customWidth="1"/>
  </cols>
  <sheetData>
    <row r="1" spans="1:15" ht="9" customHeight="1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5" ht="9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1:15" ht="11.2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5" ht="11.25" customHeight="1" thickBo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5" ht="15.75" customHeight="1">
      <c r="A5" s="224" t="s">
        <v>0</v>
      </c>
      <c r="B5" s="227" t="s">
        <v>1</v>
      </c>
      <c r="C5" s="230" t="s">
        <v>2</v>
      </c>
      <c r="D5" s="233" t="s">
        <v>3</v>
      </c>
      <c r="E5" s="233" t="s">
        <v>4</v>
      </c>
      <c r="F5" s="233" t="s">
        <v>5</v>
      </c>
      <c r="G5" s="233" t="s">
        <v>6</v>
      </c>
      <c r="H5" s="197" t="s">
        <v>275</v>
      </c>
      <c r="I5" s="197" t="s">
        <v>276</v>
      </c>
      <c r="J5" s="197" t="s">
        <v>9</v>
      </c>
      <c r="K5" s="197" t="s">
        <v>277</v>
      </c>
      <c r="L5" s="197" t="s">
        <v>11</v>
      </c>
      <c r="M5" s="215" t="s">
        <v>12</v>
      </c>
      <c r="N5" s="218" t="s">
        <v>13</v>
      </c>
    </row>
    <row r="6" spans="1:15" ht="13.5" customHeight="1">
      <c r="A6" s="225"/>
      <c r="B6" s="228"/>
      <c r="C6" s="231"/>
      <c r="D6" s="234"/>
      <c r="E6" s="234"/>
      <c r="F6" s="234"/>
      <c r="G6" s="234"/>
      <c r="H6" s="198"/>
      <c r="I6" s="198"/>
      <c r="J6" s="198"/>
      <c r="K6" s="198"/>
      <c r="L6" s="198"/>
      <c r="M6" s="216"/>
      <c r="N6" s="219"/>
    </row>
    <row r="7" spans="1:15" ht="18" customHeight="1" thickBot="1">
      <c r="A7" s="226"/>
      <c r="B7" s="229"/>
      <c r="C7" s="232"/>
      <c r="D7" s="235"/>
      <c r="E7" s="235"/>
      <c r="F7" s="235"/>
      <c r="G7" s="235"/>
      <c r="H7" s="199"/>
      <c r="I7" s="199"/>
      <c r="J7" s="199"/>
      <c r="K7" s="199"/>
      <c r="L7" s="199"/>
      <c r="M7" s="217"/>
      <c r="N7" s="220"/>
    </row>
    <row r="8" spans="1:15" s="68" customFormat="1" ht="30" customHeight="1">
      <c r="A8" s="131">
        <v>2</v>
      </c>
      <c r="B8" s="5" t="s">
        <v>238</v>
      </c>
      <c r="C8" s="104" t="s">
        <v>241</v>
      </c>
      <c r="D8" s="157" t="s">
        <v>244</v>
      </c>
      <c r="E8" s="105" t="s">
        <v>242</v>
      </c>
      <c r="F8" s="106" t="s">
        <v>148</v>
      </c>
      <c r="G8" s="107" t="s">
        <v>184</v>
      </c>
      <c r="H8" s="69">
        <v>4.5</v>
      </c>
      <c r="I8" s="70">
        <v>2.2000000000000002</v>
      </c>
      <c r="J8" s="70">
        <v>1.8</v>
      </c>
      <c r="K8" s="70">
        <v>2.5</v>
      </c>
      <c r="L8" s="70">
        <v>1</v>
      </c>
      <c r="M8" s="81">
        <v>262</v>
      </c>
      <c r="N8" s="82">
        <f t="shared" ref="N8" si="0">H8*70+I8*75+J8*25+K8*45+L8*60</f>
        <v>697.5</v>
      </c>
      <c r="O8" s="67"/>
    </row>
    <row r="9" spans="1:15" s="68" customFormat="1" ht="30" customHeight="1">
      <c r="A9" s="130">
        <v>3</v>
      </c>
      <c r="B9" s="7" t="s">
        <v>17</v>
      </c>
      <c r="C9" s="212" t="s">
        <v>283</v>
      </c>
      <c r="D9" s="213"/>
      <c r="E9" s="213"/>
      <c r="F9" s="213"/>
      <c r="G9" s="214"/>
      <c r="H9" s="71">
        <v>4.2</v>
      </c>
      <c r="I9" s="71">
        <v>2.2999999999999998</v>
      </c>
      <c r="J9" s="71">
        <v>1.2</v>
      </c>
      <c r="K9" s="71">
        <v>3</v>
      </c>
      <c r="L9" s="70">
        <v>1</v>
      </c>
      <c r="M9" s="81">
        <v>305</v>
      </c>
      <c r="N9" s="82">
        <f t="shared" ref="N9:N14" si="1">H9*70+I9*75+J9*25+K9*45+L9*60</f>
        <v>691.5</v>
      </c>
      <c r="O9" s="67"/>
    </row>
    <row r="10" spans="1:15" s="68" customFormat="1" ht="30" customHeight="1">
      <c r="A10" s="131">
        <v>4</v>
      </c>
      <c r="B10" s="5" t="s">
        <v>18</v>
      </c>
      <c r="C10" s="106" t="s">
        <v>37</v>
      </c>
      <c r="D10" s="159" t="s">
        <v>38</v>
      </c>
      <c r="E10" s="105" t="s">
        <v>279</v>
      </c>
      <c r="F10" s="105" t="s">
        <v>240</v>
      </c>
      <c r="G10" s="107" t="s">
        <v>243</v>
      </c>
      <c r="H10" s="69">
        <v>4.5999999999999996</v>
      </c>
      <c r="I10" s="70">
        <v>3</v>
      </c>
      <c r="J10" s="70">
        <v>1.5</v>
      </c>
      <c r="K10" s="70">
        <v>3</v>
      </c>
      <c r="L10" s="71">
        <v>1</v>
      </c>
      <c r="M10" s="81">
        <v>204</v>
      </c>
      <c r="N10" s="82">
        <f t="shared" si="1"/>
        <v>779.5</v>
      </c>
      <c r="O10" s="67"/>
    </row>
    <row r="11" spans="1:15" s="68" customFormat="1" ht="30" customHeight="1" thickBot="1">
      <c r="A11" s="131">
        <v>5</v>
      </c>
      <c r="B11" s="5" t="s">
        <v>14</v>
      </c>
      <c r="C11" s="200" t="s">
        <v>278</v>
      </c>
      <c r="D11" s="201"/>
      <c r="E11" s="201"/>
      <c r="F11" s="201"/>
      <c r="G11" s="202"/>
      <c r="H11" s="70">
        <v>4.5</v>
      </c>
      <c r="I11" s="70">
        <v>2</v>
      </c>
      <c r="J11" s="70">
        <v>1.3</v>
      </c>
      <c r="K11" s="100">
        <v>3</v>
      </c>
      <c r="L11" s="70">
        <v>1</v>
      </c>
      <c r="M11" s="101">
        <v>109</v>
      </c>
      <c r="N11" s="73">
        <f t="shared" si="1"/>
        <v>692.5</v>
      </c>
      <c r="O11" s="67"/>
    </row>
    <row r="12" spans="1:15" s="68" customFormat="1" ht="49.5" customHeight="1" thickBot="1">
      <c r="A12" s="132">
        <v>6</v>
      </c>
      <c r="B12" s="3" t="s">
        <v>15</v>
      </c>
      <c r="C12" s="109" t="s">
        <v>40</v>
      </c>
      <c r="D12" s="109" t="s">
        <v>41</v>
      </c>
      <c r="E12" s="163" t="s">
        <v>274</v>
      </c>
      <c r="F12" s="109" t="s">
        <v>239</v>
      </c>
      <c r="G12" s="129" t="s">
        <v>186</v>
      </c>
      <c r="H12" s="115">
        <v>4.3</v>
      </c>
      <c r="I12" s="116">
        <v>2</v>
      </c>
      <c r="J12" s="116">
        <v>1.5</v>
      </c>
      <c r="K12" s="117">
        <v>2.5</v>
      </c>
      <c r="L12" s="87"/>
      <c r="M12" s="118">
        <v>431</v>
      </c>
      <c r="N12" s="119">
        <f t="shared" si="1"/>
        <v>601</v>
      </c>
      <c r="O12" s="74"/>
    </row>
    <row r="13" spans="1:15" s="68" customFormat="1" ht="22.5" customHeight="1" thickTop="1">
      <c r="A13" s="150">
        <v>9</v>
      </c>
      <c r="B13" s="151" t="s">
        <v>16</v>
      </c>
      <c r="C13" s="206" t="s">
        <v>237</v>
      </c>
      <c r="D13" s="207"/>
      <c r="E13" s="207"/>
      <c r="F13" s="207"/>
      <c r="G13" s="208"/>
      <c r="H13" s="152">
        <v>0</v>
      </c>
      <c r="I13" s="153">
        <v>0</v>
      </c>
      <c r="J13" s="153">
        <v>0</v>
      </c>
      <c r="K13" s="153">
        <v>0</v>
      </c>
      <c r="L13" s="153">
        <v>0</v>
      </c>
      <c r="M13" s="154">
        <v>0</v>
      </c>
      <c r="N13" s="155">
        <f t="shared" si="1"/>
        <v>0</v>
      </c>
      <c r="O13" s="67"/>
    </row>
    <row r="14" spans="1:15" s="68" customFormat="1" ht="17.25" customHeight="1">
      <c r="A14" s="150">
        <v>10</v>
      </c>
      <c r="B14" s="151" t="s">
        <v>236</v>
      </c>
      <c r="C14" s="209"/>
      <c r="D14" s="210"/>
      <c r="E14" s="210"/>
      <c r="F14" s="210"/>
      <c r="G14" s="211"/>
      <c r="H14" s="152">
        <v>0</v>
      </c>
      <c r="I14" s="153">
        <v>0</v>
      </c>
      <c r="J14" s="153">
        <v>0</v>
      </c>
      <c r="K14" s="153">
        <v>0</v>
      </c>
      <c r="L14" s="156">
        <v>0</v>
      </c>
      <c r="M14" s="154">
        <v>0</v>
      </c>
      <c r="N14" s="155">
        <f t="shared" si="1"/>
        <v>0</v>
      </c>
      <c r="O14" s="67"/>
    </row>
    <row r="15" spans="1:15" s="68" customFormat="1" ht="30" customHeight="1">
      <c r="A15" s="131">
        <v>11</v>
      </c>
      <c r="B15" s="5" t="s">
        <v>18</v>
      </c>
      <c r="C15" s="104" t="s">
        <v>245</v>
      </c>
      <c r="D15" s="105" t="s">
        <v>247</v>
      </c>
      <c r="E15" s="105" t="s">
        <v>248</v>
      </c>
      <c r="F15" s="105" t="s">
        <v>240</v>
      </c>
      <c r="G15" s="105" t="s">
        <v>145</v>
      </c>
      <c r="H15" s="69">
        <v>4.2</v>
      </c>
      <c r="I15" s="70">
        <v>3.3</v>
      </c>
      <c r="J15" s="70">
        <v>1</v>
      </c>
      <c r="K15" s="70">
        <v>2.5</v>
      </c>
      <c r="L15" s="89">
        <v>1</v>
      </c>
      <c r="M15" s="81">
        <v>272</v>
      </c>
      <c r="N15" s="82">
        <f t="shared" ref="N15:N23" si="2">H15*70+I15*75+J15*25+K15*45+L15*60</f>
        <v>739</v>
      </c>
      <c r="O15" s="74"/>
    </row>
    <row r="16" spans="1:15" s="68" customFormat="1" ht="30" customHeight="1">
      <c r="A16" s="131">
        <v>12</v>
      </c>
      <c r="B16" s="5" t="s">
        <v>14</v>
      </c>
      <c r="C16" s="110" t="s">
        <v>305</v>
      </c>
      <c r="D16" s="105" t="s">
        <v>92</v>
      </c>
      <c r="E16" s="104" t="s">
        <v>250</v>
      </c>
      <c r="F16" s="106" t="s">
        <v>148</v>
      </c>
      <c r="G16" s="106" t="s">
        <v>47</v>
      </c>
      <c r="H16" s="69">
        <v>5</v>
      </c>
      <c r="I16" s="70">
        <v>2</v>
      </c>
      <c r="J16" s="70">
        <v>1.1000000000000001</v>
      </c>
      <c r="K16" s="100">
        <v>3</v>
      </c>
      <c r="L16" s="70">
        <v>1</v>
      </c>
      <c r="M16" s="101">
        <v>319</v>
      </c>
      <c r="N16" s="73">
        <f t="shared" si="2"/>
        <v>722.5</v>
      </c>
      <c r="O16" s="67"/>
    </row>
    <row r="17" spans="1:15" s="68" customFormat="1" ht="30" customHeight="1" thickBot="1">
      <c r="A17" s="132">
        <v>13</v>
      </c>
      <c r="B17" s="3" t="s">
        <v>15</v>
      </c>
      <c r="C17" s="108" t="s">
        <v>34</v>
      </c>
      <c r="D17" s="160" t="s">
        <v>246</v>
      </c>
      <c r="E17" s="106" t="s">
        <v>251</v>
      </c>
      <c r="F17" s="109" t="s">
        <v>240</v>
      </c>
      <c r="G17" s="109" t="s">
        <v>252</v>
      </c>
      <c r="H17" s="76">
        <v>4.5999999999999996</v>
      </c>
      <c r="I17" s="76">
        <v>2.5</v>
      </c>
      <c r="J17" s="76">
        <v>1</v>
      </c>
      <c r="K17" s="77">
        <v>3</v>
      </c>
      <c r="L17" s="89">
        <v>1</v>
      </c>
      <c r="M17" s="79">
        <v>324</v>
      </c>
      <c r="N17" s="80">
        <f t="shared" si="2"/>
        <v>729.5</v>
      </c>
      <c r="O17" s="74"/>
    </row>
    <row r="18" spans="1:15" s="68" customFormat="1" ht="30" customHeight="1" thickTop="1" thickBot="1">
      <c r="A18" s="130">
        <v>16</v>
      </c>
      <c r="B18" s="7" t="s">
        <v>16</v>
      </c>
      <c r="C18" s="103" t="s">
        <v>51</v>
      </c>
      <c r="D18" s="102" t="s">
        <v>147</v>
      </c>
      <c r="E18" s="103" t="s">
        <v>280</v>
      </c>
      <c r="F18" s="102" t="s">
        <v>148</v>
      </c>
      <c r="G18" s="102" t="s">
        <v>253</v>
      </c>
      <c r="H18" s="71">
        <v>5</v>
      </c>
      <c r="I18" s="71">
        <v>2</v>
      </c>
      <c r="J18" s="71">
        <v>1.4</v>
      </c>
      <c r="K18" s="90">
        <v>3</v>
      </c>
      <c r="L18" s="78"/>
      <c r="M18" s="91">
        <v>347</v>
      </c>
      <c r="N18" s="82">
        <f t="shared" si="2"/>
        <v>670</v>
      </c>
      <c r="O18" s="67"/>
    </row>
    <row r="19" spans="1:15" s="68" customFormat="1" ht="30" customHeight="1">
      <c r="A19" s="131">
        <v>17</v>
      </c>
      <c r="B19" s="5" t="s">
        <v>17</v>
      </c>
      <c r="C19" s="200" t="s">
        <v>273</v>
      </c>
      <c r="D19" s="201"/>
      <c r="E19" s="201"/>
      <c r="F19" s="201"/>
      <c r="G19" s="202"/>
      <c r="H19" s="83">
        <v>4.2</v>
      </c>
      <c r="I19" s="71">
        <v>2</v>
      </c>
      <c r="J19" s="71">
        <v>1</v>
      </c>
      <c r="K19" s="90">
        <v>3</v>
      </c>
      <c r="L19" s="71">
        <v>1</v>
      </c>
      <c r="M19" s="91">
        <v>277</v>
      </c>
      <c r="N19" s="82">
        <f t="shared" si="2"/>
        <v>664</v>
      </c>
      <c r="O19" s="67"/>
    </row>
    <row r="20" spans="1:15" s="68" customFormat="1" ht="30" customHeight="1">
      <c r="A20" s="131">
        <v>18</v>
      </c>
      <c r="B20" s="5" t="s">
        <v>18</v>
      </c>
      <c r="C20" s="110" t="s">
        <v>54</v>
      </c>
      <c r="D20" s="158" t="s">
        <v>356</v>
      </c>
      <c r="E20" s="105" t="s">
        <v>260</v>
      </c>
      <c r="F20" s="105" t="s">
        <v>240</v>
      </c>
      <c r="G20" s="105" t="s">
        <v>255</v>
      </c>
      <c r="H20" s="69">
        <v>5</v>
      </c>
      <c r="I20" s="70">
        <v>2</v>
      </c>
      <c r="J20" s="70">
        <v>1</v>
      </c>
      <c r="K20" s="70">
        <v>2.5</v>
      </c>
      <c r="L20" s="70">
        <v>1</v>
      </c>
      <c r="M20" s="72">
        <v>286</v>
      </c>
      <c r="N20" s="73">
        <f t="shared" si="2"/>
        <v>697.5</v>
      </c>
      <c r="O20" s="74"/>
    </row>
    <row r="21" spans="1:15" s="68" customFormat="1" ht="30" customHeight="1">
      <c r="A21" s="131">
        <v>19</v>
      </c>
      <c r="B21" s="5" t="s">
        <v>14</v>
      </c>
      <c r="C21" s="110" t="s">
        <v>34</v>
      </c>
      <c r="D21" s="106" t="s">
        <v>153</v>
      </c>
      <c r="E21" s="124" t="s">
        <v>315</v>
      </c>
      <c r="F21" s="105" t="s">
        <v>148</v>
      </c>
      <c r="G21" s="105" t="s">
        <v>317</v>
      </c>
      <c r="H21" s="69">
        <v>5</v>
      </c>
      <c r="I21" s="70">
        <v>2</v>
      </c>
      <c r="J21" s="70">
        <v>1</v>
      </c>
      <c r="K21" s="70">
        <v>3</v>
      </c>
      <c r="L21" s="70">
        <v>1</v>
      </c>
      <c r="M21" s="72">
        <v>295</v>
      </c>
      <c r="N21" s="73">
        <f t="shared" si="2"/>
        <v>720</v>
      </c>
      <c r="O21" s="67"/>
    </row>
    <row r="22" spans="1:15" s="68" customFormat="1" ht="30" customHeight="1" thickBot="1">
      <c r="A22" s="132">
        <v>20</v>
      </c>
      <c r="B22" s="3" t="s">
        <v>15</v>
      </c>
      <c r="C22" s="111" t="s">
        <v>55</v>
      </c>
      <c r="D22" s="161" t="s">
        <v>56</v>
      </c>
      <c r="E22" s="112" t="s">
        <v>249</v>
      </c>
      <c r="F22" s="112" t="s">
        <v>240</v>
      </c>
      <c r="G22" s="112" t="s">
        <v>321</v>
      </c>
      <c r="H22" s="76">
        <v>4.5999999999999996</v>
      </c>
      <c r="I22" s="76">
        <v>2</v>
      </c>
      <c r="J22" s="76">
        <v>1</v>
      </c>
      <c r="K22" s="76">
        <v>3</v>
      </c>
      <c r="L22" s="76">
        <v>1</v>
      </c>
      <c r="M22" s="92">
        <v>204</v>
      </c>
      <c r="N22" s="80">
        <f t="shared" si="2"/>
        <v>692</v>
      </c>
      <c r="O22" s="67"/>
    </row>
    <row r="23" spans="1:15" s="68" customFormat="1" ht="30" customHeight="1" thickTop="1">
      <c r="A23" s="130">
        <v>23</v>
      </c>
      <c r="B23" s="7" t="s">
        <v>16</v>
      </c>
      <c r="C23" s="103" t="s">
        <v>57</v>
      </c>
      <c r="D23" s="102" t="s">
        <v>256</v>
      </c>
      <c r="E23" s="103" t="s">
        <v>141</v>
      </c>
      <c r="F23" s="102" t="s">
        <v>151</v>
      </c>
      <c r="G23" s="102" t="s">
        <v>266</v>
      </c>
      <c r="H23" s="84">
        <v>4.5</v>
      </c>
      <c r="I23" s="84">
        <v>2.1</v>
      </c>
      <c r="J23" s="84">
        <v>1</v>
      </c>
      <c r="K23" s="93">
        <v>3</v>
      </c>
      <c r="L23" s="89">
        <v>1</v>
      </c>
      <c r="M23" s="94">
        <v>251</v>
      </c>
      <c r="N23" s="95">
        <f t="shared" si="2"/>
        <v>692.5</v>
      </c>
      <c r="O23" s="67"/>
    </row>
    <row r="24" spans="1:15" s="68" customFormat="1" ht="30" customHeight="1">
      <c r="A24" s="130">
        <v>24</v>
      </c>
      <c r="B24" s="7" t="s">
        <v>17</v>
      </c>
      <c r="C24" s="110" t="s">
        <v>34</v>
      </c>
      <c r="D24" s="106" t="s">
        <v>261</v>
      </c>
      <c r="E24" s="106" t="s">
        <v>263</v>
      </c>
      <c r="F24" s="106" t="s">
        <v>150</v>
      </c>
      <c r="G24" s="106" t="s">
        <v>187</v>
      </c>
      <c r="H24" s="83">
        <v>4.2</v>
      </c>
      <c r="I24" s="71">
        <v>2</v>
      </c>
      <c r="J24" s="71">
        <v>1</v>
      </c>
      <c r="K24" s="90">
        <v>3</v>
      </c>
      <c r="L24" s="70">
        <v>1</v>
      </c>
      <c r="M24" s="91">
        <v>307</v>
      </c>
      <c r="N24" s="82">
        <f t="shared" ref="N24:N27" si="3">H24*70+I24*75+J24*25+K24*45+L24*60</f>
        <v>664</v>
      </c>
      <c r="O24" s="67"/>
    </row>
    <row r="25" spans="1:15" s="68" customFormat="1" ht="30" customHeight="1" thickBot="1">
      <c r="A25" s="131">
        <v>25</v>
      </c>
      <c r="B25" s="5" t="s">
        <v>18</v>
      </c>
      <c r="C25" s="110" t="s">
        <v>59</v>
      </c>
      <c r="D25" s="160" t="s">
        <v>262</v>
      </c>
      <c r="E25" s="105" t="s">
        <v>254</v>
      </c>
      <c r="F25" s="105" t="s">
        <v>257</v>
      </c>
      <c r="G25" s="105" t="s">
        <v>265</v>
      </c>
      <c r="H25" s="69">
        <v>4.5</v>
      </c>
      <c r="I25" s="70">
        <v>2</v>
      </c>
      <c r="J25" s="70">
        <v>1</v>
      </c>
      <c r="K25" s="70">
        <v>2.4</v>
      </c>
      <c r="L25" s="70">
        <v>1</v>
      </c>
      <c r="M25" s="72">
        <v>256</v>
      </c>
      <c r="N25" s="73">
        <f t="shared" si="3"/>
        <v>658</v>
      </c>
      <c r="O25" s="74"/>
    </row>
    <row r="26" spans="1:15" s="68" customFormat="1" ht="30" customHeight="1" thickBot="1">
      <c r="A26" s="131">
        <v>26</v>
      </c>
      <c r="B26" s="5" t="s">
        <v>14</v>
      </c>
      <c r="C26" s="200" t="s">
        <v>272</v>
      </c>
      <c r="D26" s="201"/>
      <c r="E26" s="201"/>
      <c r="F26" s="201"/>
      <c r="G26" s="202"/>
      <c r="H26" s="69">
        <v>4</v>
      </c>
      <c r="I26" s="70">
        <v>2</v>
      </c>
      <c r="J26" s="70">
        <v>1</v>
      </c>
      <c r="K26" s="70">
        <v>3</v>
      </c>
      <c r="L26" s="78"/>
      <c r="M26" s="72">
        <v>265</v>
      </c>
      <c r="N26" s="73">
        <f t="shared" si="3"/>
        <v>590</v>
      </c>
      <c r="O26" s="67"/>
    </row>
    <row r="27" spans="1:15" s="68" customFormat="1" ht="44.25" customHeight="1" thickBot="1">
      <c r="A27" s="132">
        <v>27</v>
      </c>
      <c r="B27" s="3" t="s">
        <v>15</v>
      </c>
      <c r="C27" s="111" t="s">
        <v>258</v>
      </c>
      <c r="D27" s="112" t="s">
        <v>259</v>
      </c>
      <c r="E27" s="162" t="s">
        <v>342</v>
      </c>
      <c r="F27" s="112" t="s">
        <v>240</v>
      </c>
      <c r="G27" s="112" t="s">
        <v>268</v>
      </c>
      <c r="H27" s="76">
        <v>4.5999999999999996</v>
      </c>
      <c r="I27" s="76">
        <v>2</v>
      </c>
      <c r="J27" s="76">
        <v>1</v>
      </c>
      <c r="K27" s="76">
        <v>3</v>
      </c>
      <c r="L27" s="76">
        <v>1</v>
      </c>
      <c r="M27" s="92">
        <v>204</v>
      </c>
      <c r="N27" s="80">
        <f t="shared" si="3"/>
        <v>692</v>
      </c>
      <c r="O27" s="67"/>
    </row>
    <row r="28" spans="1:15" s="68" customFormat="1" ht="30" customHeight="1" thickTop="1" thickBot="1">
      <c r="A28" s="134">
        <v>30</v>
      </c>
      <c r="B28" s="135" t="s">
        <v>136</v>
      </c>
      <c r="C28" s="203" t="s">
        <v>345</v>
      </c>
      <c r="D28" s="204"/>
      <c r="E28" s="204"/>
      <c r="F28" s="204"/>
      <c r="G28" s="205"/>
      <c r="H28" s="136">
        <v>5</v>
      </c>
      <c r="I28" s="137">
        <v>2</v>
      </c>
      <c r="J28" s="137">
        <v>2.8</v>
      </c>
      <c r="K28" s="138">
        <v>3</v>
      </c>
      <c r="L28" s="137">
        <v>1</v>
      </c>
      <c r="M28" s="139">
        <v>184</v>
      </c>
      <c r="N28" s="140">
        <f>H28*70+I28*75+J28*25+K28*45+L28*60</f>
        <v>765</v>
      </c>
      <c r="O28" s="67"/>
    </row>
    <row r="29" spans="1:15" s="68" customFormat="1" ht="30" customHeight="1" thickBot="1">
      <c r="A29" s="141">
        <v>31</v>
      </c>
      <c r="B29" s="142" t="s">
        <v>17</v>
      </c>
      <c r="C29" s="143" t="s">
        <v>34</v>
      </c>
      <c r="D29" s="144" t="s">
        <v>264</v>
      </c>
      <c r="E29" s="144" t="s">
        <v>140</v>
      </c>
      <c r="F29" s="144" t="s">
        <v>148</v>
      </c>
      <c r="G29" s="145" t="s">
        <v>44</v>
      </c>
      <c r="H29" s="146">
        <v>5</v>
      </c>
      <c r="I29" s="147">
        <v>2.6</v>
      </c>
      <c r="J29" s="147">
        <v>1.7</v>
      </c>
      <c r="K29" s="147">
        <v>2.5</v>
      </c>
      <c r="L29" s="78"/>
      <c r="M29" s="148">
        <v>293</v>
      </c>
      <c r="N29" s="149">
        <f>H29*70+I29*75+J29*25+K29*45+L29*60</f>
        <v>700</v>
      </c>
      <c r="O29" s="67"/>
    </row>
    <row r="30" spans="1:15" ht="13.5" customHeight="1">
      <c r="A30" s="194" t="s">
        <v>19</v>
      </c>
      <c r="B30" s="195"/>
      <c r="C30" s="195"/>
      <c r="D30" s="195"/>
      <c r="E30" s="195"/>
      <c r="F30" s="196"/>
      <c r="G30" s="8" t="s">
        <v>29</v>
      </c>
      <c r="H30" s="9">
        <v>4.5</v>
      </c>
      <c r="I30" s="9">
        <v>2</v>
      </c>
      <c r="J30" s="9">
        <v>1.5</v>
      </c>
      <c r="K30" s="9">
        <v>2</v>
      </c>
      <c r="L30" s="10">
        <v>1</v>
      </c>
      <c r="M30" s="11">
        <v>0</v>
      </c>
      <c r="N30" s="12">
        <v>650</v>
      </c>
    </row>
    <row r="31" spans="1:15" ht="13.5" customHeight="1" thickBot="1">
      <c r="A31" s="173" t="s">
        <v>20</v>
      </c>
      <c r="B31" s="174"/>
      <c r="C31" s="174"/>
      <c r="D31" s="174"/>
      <c r="E31" s="174"/>
      <c r="F31" s="175"/>
      <c r="G31" s="13" t="s">
        <v>30</v>
      </c>
      <c r="H31" s="14">
        <v>5</v>
      </c>
      <c r="I31" s="14">
        <v>2</v>
      </c>
      <c r="J31" s="14">
        <v>2</v>
      </c>
      <c r="K31" s="14">
        <v>2.5</v>
      </c>
      <c r="L31" s="14">
        <v>1</v>
      </c>
      <c r="M31" s="15">
        <v>0</v>
      </c>
      <c r="N31" s="16">
        <v>750</v>
      </c>
    </row>
    <row r="32" spans="1:15" s="17" customFormat="1" ht="19.5" customHeight="1">
      <c r="A32" s="176" t="s">
        <v>21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8"/>
      <c r="O32" s="1"/>
    </row>
    <row r="33" spans="1:15" s="17" customFormat="1" ht="19.5" customHeight="1">
      <c r="A33" s="179" t="s">
        <v>22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"/>
      <c r="N33" s="133"/>
    </row>
    <row r="34" spans="1:15" s="17" customFormat="1" ht="19.5" customHeight="1">
      <c r="A34" s="179" t="s">
        <v>158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1"/>
    </row>
    <row r="35" spans="1:15" s="17" customFormat="1" ht="24" customHeight="1">
      <c r="A35" s="182" t="s">
        <v>267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1"/>
    </row>
    <row r="36" spans="1:15" s="17" customFormat="1" ht="16.2">
      <c r="A36" s="170" t="s">
        <v>357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2"/>
      <c r="O36" s="1"/>
    </row>
    <row r="37" spans="1:15" s="17" customFormat="1" ht="16.2">
      <c r="A37" s="170" t="s">
        <v>157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2"/>
      <c r="O37" s="1"/>
    </row>
    <row r="38" spans="1:15" s="17" customFormat="1" ht="16.2">
      <c r="A38" s="170" t="s">
        <v>270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2"/>
      <c r="O38" s="1"/>
    </row>
    <row r="39" spans="1:15" s="17" customFormat="1" ht="16.2">
      <c r="A39" s="167" t="s">
        <v>23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9"/>
      <c r="O39" s="1"/>
    </row>
    <row r="40" spans="1:15" s="17" customFormat="1" ht="16.2">
      <c r="A40" s="167" t="s">
        <v>24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9"/>
      <c r="O40" s="1"/>
    </row>
    <row r="41" spans="1:15" s="17" customFormat="1" ht="16.2">
      <c r="A41" s="191" t="s">
        <v>358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3"/>
      <c r="O41" s="1"/>
    </row>
    <row r="42" spans="1:15" s="19" customFormat="1" ht="19.5" customHeight="1">
      <c r="A42" s="191" t="s">
        <v>91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3"/>
      <c r="O42" s="1"/>
    </row>
    <row r="43" spans="1:15" s="19" customFormat="1" ht="19.5" customHeight="1">
      <c r="A43" s="191" t="s">
        <v>134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3"/>
      <c r="O43" s="1"/>
    </row>
    <row r="44" spans="1:15" s="19" customFormat="1" ht="31.5" customHeight="1">
      <c r="A44" s="191" t="s">
        <v>271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3"/>
      <c r="O44" s="1"/>
    </row>
    <row r="45" spans="1:15" s="19" customFormat="1" ht="19.5" customHeight="1">
      <c r="A45" s="191" t="s">
        <v>269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3"/>
      <c r="O45" s="1"/>
    </row>
    <row r="46" spans="1:15" ht="30.75" customHeight="1" thickBot="1">
      <c r="A46" s="185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7"/>
    </row>
    <row r="47" spans="1:15" ht="76.5" customHeight="1">
      <c r="A47" s="20"/>
      <c r="B47" s="21"/>
      <c r="C47" s="2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3"/>
    </row>
    <row r="48" spans="1:15" ht="76.5" customHeight="1">
      <c r="A48" s="20"/>
      <c r="B48" s="21"/>
      <c r="C48" s="2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/>
    </row>
    <row r="49" spans="1:17" ht="76.5" customHeight="1">
      <c r="A49" s="20"/>
      <c r="B49" s="21"/>
      <c r="C49" s="2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3"/>
    </row>
    <row r="50" spans="1:17" ht="13.5" customHeight="1">
      <c r="A50" s="24"/>
      <c r="N50" s="29"/>
    </row>
    <row r="51" spans="1:17" s="1" customFormat="1" ht="13.5" customHeight="1">
      <c r="A51" s="24"/>
      <c r="B51" s="2"/>
      <c r="C51" s="25"/>
      <c r="D51" s="26"/>
      <c r="E51" s="2"/>
      <c r="F51" s="2"/>
      <c r="G51" s="2"/>
      <c r="H51" s="27"/>
      <c r="I51" s="27"/>
      <c r="J51" s="27"/>
      <c r="K51" s="27"/>
      <c r="L51" s="27"/>
      <c r="M51" s="28"/>
      <c r="N51" s="29"/>
      <c r="P51" s="2"/>
      <c r="Q51" s="2"/>
    </row>
    <row r="52" spans="1:17" s="1" customFormat="1" ht="55.5" customHeight="1" thickBot="1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90"/>
      <c r="P52" s="2"/>
      <c r="Q52" s="2"/>
    </row>
  </sheetData>
  <mergeCells count="40">
    <mergeCell ref="M5:M7"/>
    <mergeCell ref="N5:N7"/>
    <mergeCell ref="A1:N2"/>
    <mergeCell ref="A3:N4"/>
    <mergeCell ref="A5:A7"/>
    <mergeCell ref="B5:B7"/>
    <mergeCell ref="C5:C7"/>
    <mergeCell ref="D5:D7"/>
    <mergeCell ref="E5:E7"/>
    <mergeCell ref="F5:F7"/>
    <mergeCell ref="G5:G7"/>
    <mergeCell ref="H5:H7"/>
    <mergeCell ref="A30:F30"/>
    <mergeCell ref="I5:I7"/>
    <mergeCell ref="J5:J7"/>
    <mergeCell ref="K5:K7"/>
    <mergeCell ref="L5:L7"/>
    <mergeCell ref="C11:G11"/>
    <mergeCell ref="C19:G19"/>
    <mergeCell ref="C26:G26"/>
    <mergeCell ref="C28:G28"/>
    <mergeCell ref="C13:G14"/>
    <mergeCell ref="C9:G9"/>
    <mergeCell ref="A46:N46"/>
    <mergeCell ref="A52:N52"/>
    <mergeCell ref="A40:N40"/>
    <mergeCell ref="A41:N41"/>
    <mergeCell ref="A42:N42"/>
    <mergeCell ref="A43:N43"/>
    <mergeCell ref="A45:N45"/>
    <mergeCell ref="A44:N44"/>
    <mergeCell ref="A39:N39"/>
    <mergeCell ref="A36:N36"/>
    <mergeCell ref="A37:N37"/>
    <mergeCell ref="A31:F31"/>
    <mergeCell ref="A32:N32"/>
    <mergeCell ref="A33:L33"/>
    <mergeCell ref="A34:N34"/>
    <mergeCell ref="A35:N35"/>
    <mergeCell ref="A38:N38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view="pageBreakPreview" topLeftCell="A22" zoomScale="115" zoomScaleNormal="100" zoomScaleSheetLayoutView="115" workbookViewId="0">
      <selection activeCell="C57" sqref="C57"/>
    </sheetView>
  </sheetViews>
  <sheetFormatPr defaultColWidth="8.88671875" defaultRowHeight="16.2"/>
  <cols>
    <col min="1" max="1" width="8.88671875" style="30"/>
    <col min="2" max="2" width="24.44140625" style="30" customWidth="1"/>
    <col min="3" max="3" width="89.44140625" style="97" bestFit="1" customWidth="1"/>
    <col min="4" max="4" width="8.88671875" style="30"/>
    <col min="5" max="5" width="5.77734375" style="30" hidden="1" customWidth="1"/>
    <col min="6" max="6" width="0" style="31" hidden="1" customWidth="1"/>
    <col min="7" max="253" width="8.88671875" style="30"/>
    <col min="254" max="254" width="18.88671875" style="30" customWidth="1"/>
    <col min="255" max="255" width="89.44140625" style="30" bestFit="1" customWidth="1"/>
    <col min="256" max="256" width="8.88671875" style="30"/>
    <col min="257" max="258" width="0" style="30" hidden="1" customWidth="1"/>
    <col min="259" max="509" width="8.88671875" style="30"/>
    <col min="510" max="510" width="18.88671875" style="30" customWidth="1"/>
    <col min="511" max="511" width="89.44140625" style="30" bestFit="1" customWidth="1"/>
    <col min="512" max="512" width="8.88671875" style="30"/>
    <col min="513" max="514" width="0" style="30" hidden="1" customWidth="1"/>
    <col min="515" max="765" width="8.88671875" style="30"/>
    <col min="766" max="766" width="18.88671875" style="30" customWidth="1"/>
    <col min="767" max="767" width="89.44140625" style="30" bestFit="1" customWidth="1"/>
    <col min="768" max="768" width="8.88671875" style="30"/>
    <col min="769" max="770" width="0" style="30" hidden="1" customWidth="1"/>
    <col min="771" max="1021" width="8.88671875" style="30"/>
    <col min="1022" max="1022" width="18.88671875" style="30" customWidth="1"/>
    <col min="1023" max="1023" width="89.44140625" style="30" bestFit="1" customWidth="1"/>
    <col min="1024" max="1024" width="8.88671875" style="30"/>
    <col min="1025" max="1026" width="0" style="30" hidden="1" customWidth="1"/>
    <col min="1027" max="1277" width="8.88671875" style="30"/>
    <col min="1278" max="1278" width="18.88671875" style="30" customWidth="1"/>
    <col min="1279" max="1279" width="89.44140625" style="30" bestFit="1" customWidth="1"/>
    <col min="1280" max="1280" width="8.88671875" style="30"/>
    <col min="1281" max="1282" width="0" style="30" hidden="1" customWidth="1"/>
    <col min="1283" max="1533" width="8.88671875" style="30"/>
    <col min="1534" max="1534" width="18.88671875" style="30" customWidth="1"/>
    <col min="1535" max="1535" width="89.44140625" style="30" bestFit="1" customWidth="1"/>
    <col min="1536" max="1536" width="8.88671875" style="30"/>
    <col min="1537" max="1538" width="0" style="30" hidden="1" customWidth="1"/>
    <col min="1539" max="1789" width="8.88671875" style="30"/>
    <col min="1790" max="1790" width="18.88671875" style="30" customWidth="1"/>
    <col min="1791" max="1791" width="89.44140625" style="30" bestFit="1" customWidth="1"/>
    <col min="1792" max="1792" width="8.88671875" style="30"/>
    <col min="1793" max="1794" width="0" style="30" hidden="1" customWidth="1"/>
    <col min="1795" max="2045" width="8.88671875" style="30"/>
    <col min="2046" max="2046" width="18.88671875" style="30" customWidth="1"/>
    <col min="2047" max="2047" width="89.44140625" style="30" bestFit="1" customWidth="1"/>
    <col min="2048" max="2048" width="8.88671875" style="30"/>
    <col min="2049" max="2050" width="0" style="30" hidden="1" customWidth="1"/>
    <col min="2051" max="2301" width="8.88671875" style="30"/>
    <col min="2302" max="2302" width="18.88671875" style="30" customWidth="1"/>
    <col min="2303" max="2303" width="89.44140625" style="30" bestFit="1" customWidth="1"/>
    <col min="2304" max="2304" width="8.88671875" style="30"/>
    <col min="2305" max="2306" width="0" style="30" hidden="1" customWidth="1"/>
    <col min="2307" max="2557" width="8.88671875" style="30"/>
    <col min="2558" max="2558" width="18.88671875" style="30" customWidth="1"/>
    <col min="2559" max="2559" width="89.44140625" style="30" bestFit="1" customWidth="1"/>
    <col min="2560" max="2560" width="8.88671875" style="30"/>
    <col min="2561" max="2562" width="0" style="30" hidden="1" customWidth="1"/>
    <col min="2563" max="2813" width="8.88671875" style="30"/>
    <col min="2814" max="2814" width="18.88671875" style="30" customWidth="1"/>
    <col min="2815" max="2815" width="89.44140625" style="30" bestFit="1" customWidth="1"/>
    <col min="2816" max="2816" width="8.88671875" style="30"/>
    <col min="2817" max="2818" width="0" style="30" hidden="1" customWidth="1"/>
    <col min="2819" max="3069" width="8.88671875" style="30"/>
    <col min="3070" max="3070" width="18.88671875" style="30" customWidth="1"/>
    <col min="3071" max="3071" width="89.44140625" style="30" bestFit="1" customWidth="1"/>
    <col min="3072" max="3072" width="8.88671875" style="30"/>
    <col min="3073" max="3074" width="0" style="30" hidden="1" customWidth="1"/>
    <col min="3075" max="3325" width="8.88671875" style="30"/>
    <col min="3326" max="3326" width="18.88671875" style="30" customWidth="1"/>
    <col min="3327" max="3327" width="89.44140625" style="30" bestFit="1" customWidth="1"/>
    <col min="3328" max="3328" width="8.88671875" style="30"/>
    <col min="3329" max="3330" width="0" style="30" hidden="1" customWidth="1"/>
    <col min="3331" max="3581" width="8.88671875" style="30"/>
    <col min="3582" max="3582" width="18.88671875" style="30" customWidth="1"/>
    <col min="3583" max="3583" width="89.44140625" style="30" bestFit="1" customWidth="1"/>
    <col min="3584" max="3584" width="8.88671875" style="30"/>
    <col min="3585" max="3586" width="0" style="30" hidden="1" customWidth="1"/>
    <col min="3587" max="3837" width="8.88671875" style="30"/>
    <col min="3838" max="3838" width="18.88671875" style="30" customWidth="1"/>
    <col min="3839" max="3839" width="89.44140625" style="30" bestFit="1" customWidth="1"/>
    <col min="3840" max="3840" width="8.88671875" style="30"/>
    <col min="3841" max="3842" width="0" style="30" hidden="1" customWidth="1"/>
    <col min="3843" max="4093" width="8.88671875" style="30"/>
    <col min="4094" max="4094" width="18.88671875" style="30" customWidth="1"/>
    <col min="4095" max="4095" width="89.44140625" style="30" bestFit="1" customWidth="1"/>
    <col min="4096" max="4096" width="8.88671875" style="30"/>
    <col min="4097" max="4098" width="0" style="30" hidden="1" customWidth="1"/>
    <col min="4099" max="4349" width="8.88671875" style="30"/>
    <col min="4350" max="4350" width="18.88671875" style="30" customWidth="1"/>
    <col min="4351" max="4351" width="89.44140625" style="30" bestFit="1" customWidth="1"/>
    <col min="4352" max="4352" width="8.88671875" style="30"/>
    <col min="4353" max="4354" width="0" style="30" hidden="1" customWidth="1"/>
    <col min="4355" max="4605" width="8.88671875" style="30"/>
    <col min="4606" max="4606" width="18.88671875" style="30" customWidth="1"/>
    <col min="4607" max="4607" width="89.44140625" style="30" bestFit="1" customWidth="1"/>
    <col min="4608" max="4608" width="8.88671875" style="30"/>
    <col min="4609" max="4610" width="0" style="30" hidden="1" customWidth="1"/>
    <col min="4611" max="4861" width="8.88671875" style="30"/>
    <col min="4862" max="4862" width="18.88671875" style="30" customWidth="1"/>
    <col min="4863" max="4863" width="89.44140625" style="30" bestFit="1" customWidth="1"/>
    <col min="4864" max="4864" width="8.88671875" style="30"/>
    <col min="4865" max="4866" width="0" style="30" hidden="1" customWidth="1"/>
    <col min="4867" max="5117" width="8.88671875" style="30"/>
    <col min="5118" max="5118" width="18.88671875" style="30" customWidth="1"/>
    <col min="5119" max="5119" width="89.44140625" style="30" bestFit="1" customWidth="1"/>
    <col min="5120" max="5120" width="8.88671875" style="30"/>
    <col min="5121" max="5122" width="0" style="30" hidden="1" customWidth="1"/>
    <col min="5123" max="5373" width="8.88671875" style="30"/>
    <col min="5374" max="5374" width="18.88671875" style="30" customWidth="1"/>
    <col min="5375" max="5375" width="89.44140625" style="30" bestFit="1" customWidth="1"/>
    <col min="5376" max="5376" width="8.88671875" style="30"/>
    <col min="5377" max="5378" width="0" style="30" hidden="1" customWidth="1"/>
    <col min="5379" max="5629" width="8.88671875" style="30"/>
    <col min="5630" max="5630" width="18.88671875" style="30" customWidth="1"/>
    <col min="5631" max="5631" width="89.44140625" style="30" bestFit="1" customWidth="1"/>
    <col min="5632" max="5632" width="8.88671875" style="30"/>
    <col min="5633" max="5634" width="0" style="30" hidden="1" customWidth="1"/>
    <col min="5635" max="5885" width="8.88671875" style="30"/>
    <col min="5886" max="5886" width="18.88671875" style="30" customWidth="1"/>
    <col min="5887" max="5887" width="89.44140625" style="30" bestFit="1" customWidth="1"/>
    <col min="5888" max="5888" width="8.88671875" style="30"/>
    <col min="5889" max="5890" width="0" style="30" hidden="1" customWidth="1"/>
    <col min="5891" max="6141" width="8.88671875" style="30"/>
    <col min="6142" max="6142" width="18.88671875" style="30" customWidth="1"/>
    <col min="6143" max="6143" width="89.44140625" style="30" bestFit="1" customWidth="1"/>
    <col min="6144" max="6144" width="8.88671875" style="30"/>
    <col min="6145" max="6146" width="0" style="30" hidden="1" customWidth="1"/>
    <col min="6147" max="6397" width="8.88671875" style="30"/>
    <col min="6398" max="6398" width="18.88671875" style="30" customWidth="1"/>
    <col min="6399" max="6399" width="89.44140625" style="30" bestFit="1" customWidth="1"/>
    <col min="6400" max="6400" width="8.88671875" style="30"/>
    <col min="6401" max="6402" width="0" style="30" hidden="1" customWidth="1"/>
    <col min="6403" max="6653" width="8.88671875" style="30"/>
    <col min="6654" max="6654" width="18.88671875" style="30" customWidth="1"/>
    <col min="6655" max="6655" width="89.44140625" style="30" bestFit="1" customWidth="1"/>
    <col min="6656" max="6656" width="8.88671875" style="30"/>
    <col min="6657" max="6658" width="0" style="30" hidden="1" customWidth="1"/>
    <col min="6659" max="6909" width="8.88671875" style="30"/>
    <col min="6910" max="6910" width="18.88671875" style="30" customWidth="1"/>
    <col min="6911" max="6911" width="89.44140625" style="30" bestFit="1" customWidth="1"/>
    <col min="6912" max="6912" width="8.88671875" style="30"/>
    <col min="6913" max="6914" width="0" style="30" hidden="1" customWidth="1"/>
    <col min="6915" max="7165" width="8.88671875" style="30"/>
    <col min="7166" max="7166" width="18.88671875" style="30" customWidth="1"/>
    <col min="7167" max="7167" width="89.44140625" style="30" bestFit="1" customWidth="1"/>
    <col min="7168" max="7168" width="8.88671875" style="30"/>
    <col min="7169" max="7170" width="0" style="30" hidden="1" customWidth="1"/>
    <col min="7171" max="7421" width="8.88671875" style="30"/>
    <col min="7422" max="7422" width="18.88671875" style="30" customWidth="1"/>
    <col min="7423" max="7423" width="89.44140625" style="30" bestFit="1" customWidth="1"/>
    <col min="7424" max="7424" width="8.88671875" style="30"/>
    <col min="7425" max="7426" width="0" style="30" hidden="1" customWidth="1"/>
    <col min="7427" max="7677" width="8.88671875" style="30"/>
    <col min="7678" max="7678" width="18.88671875" style="30" customWidth="1"/>
    <col min="7679" max="7679" width="89.44140625" style="30" bestFit="1" customWidth="1"/>
    <col min="7680" max="7680" width="8.88671875" style="30"/>
    <col min="7681" max="7682" width="0" style="30" hidden="1" customWidth="1"/>
    <col min="7683" max="7933" width="8.88671875" style="30"/>
    <col min="7934" max="7934" width="18.88671875" style="30" customWidth="1"/>
    <col min="7935" max="7935" width="89.44140625" style="30" bestFit="1" customWidth="1"/>
    <col min="7936" max="7936" width="8.88671875" style="30"/>
    <col min="7937" max="7938" width="0" style="30" hidden="1" customWidth="1"/>
    <col min="7939" max="8189" width="8.88671875" style="30"/>
    <col min="8190" max="8190" width="18.88671875" style="30" customWidth="1"/>
    <col min="8191" max="8191" width="89.44140625" style="30" bestFit="1" customWidth="1"/>
    <col min="8192" max="8192" width="8.88671875" style="30"/>
    <col min="8193" max="8194" width="0" style="30" hidden="1" customWidth="1"/>
    <col min="8195" max="8445" width="8.88671875" style="30"/>
    <col min="8446" max="8446" width="18.88671875" style="30" customWidth="1"/>
    <col min="8447" max="8447" width="89.44140625" style="30" bestFit="1" customWidth="1"/>
    <col min="8448" max="8448" width="8.88671875" style="30"/>
    <col min="8449" max="8450" width="0" style="30" hidden="1" customWidth="1"/>
    <col min="8451" max="8701" width="8.88671875" style="30"/>
    <col min="8702" max="8702" width="18.88671875" style="30" customWidth="1"/>
    <col min="8703" max="8703" width="89.44140625" style="30" bestFit="1" customWidth="1"/>
    <col min="8704" max="8704" width="8.88671875" style="30"/>
    <col min="8705" max="8706" width="0" style="30" hidden="1" customWidth="1"/>
    <col min="8707" max="8957" width="8.88671875" style="30"/>
    <col min="8958" max="8958" width="18.88671875" style="30" customWidth="1"/>
    <col min="8959" max="8959" width="89.44140625" style="30" bestFit="1" customWidth="1"/>
    <col min="8960" max="8960" width="8.88671875" style="30"/>
    <col min="8961" max="8962" width="0" style="30" hidden="1" customWidth="1"/>
    <col min="8963" max="9213" width="8.88671875" style="30"/>
    <col min="9214" max="9214" width="18.88671875" style="30" customWidth="1"/>
    <col min="9215" max="9215" width="89.44140625" style="30" bestFit="1" customWidth="1"/>
    <col min="9216" max="9216" width="8.88671875" style="30"/>
    <col min="9217" max="9218" width="0" style="30" hidden="1" customWidth="1"/>
    <col min="9219" max="9469" width="8.88671875" style="30"/>
    <col min="9470" max="9470" width="18.88671875" style="30" customWidth="1"/>
    <col min="9471" max="9471" width="89.44140625" style="30" bestFit="1" customWidth="1"/>
    <col min="9472" max="9472" width="8.88671875" style="30"/>
    <col min="9473" max="9474" width="0" style="30" hidden="1" customWidth="1"/>
    <col min="9475" max="9725" width="8.88671875" style="30"/>
    <col min="9726" max="9726" width="18.88671875" style="30" customWidth="1"/>
    <col min="9727" max="9727" width="89.44140625" style="30" bestFit="1" customWidth="1"/>
    <col min="9728" max="9728" width="8.88671875" style="30"/>
    <col min="9729" max="9730" width="0" style="30" hidden="1" customWidth="1"/>
    <col min="9731" max="9981" width="8.88671875" style="30"/>
    <col min="9982" max="9982" width="18.88671875" style="30" customWidth="1"/>
    <col min="9983" max="9983" width="89.44140625" style="30" bestFit="1" customWidth="1"/>
    <col min="9984" max="9984" width="8.88671875" style="30"/>
    <col min="9985" max="9986" width="0" style="30" hidden="1" customWidth="1"/>
    <col min="9987" max="10237" width="8.88671875" style="30"/>
    <col min="10238" max="10238" width="18.88671875" style="30" customWidth="1"/>
    <col min="10239" max="10239" width="89.44140625" style="30" bestFit="1" customWidth="1"/>
    <col min="10240" max="10240" width="8.88671875" style="30"/>
    <col min="10241" max="10242" width="0" style="30" hidden="1" customWidth="1"/>
    <col min="10243" max="10493" width="8.88671875" style="30"/>
    <col min="10494" max="10494" width="18.88671875" style="30" customWidth="1"/>
    <col min="10495" max="10495" width="89.44140625" style="30" bestFit="1" customWidth="1"/>
    <col min="10496" max="10496" width="8.88671875" style="30"/>
    <col min="10497" max="10498" width="0" style="30" hidden="1" customWidth="1"/>
    <col min="10499" max="10749" width="8.88671875" style="30"/>
    <col min="10750" max="10750" width="18.88671875" style="30" customWidth="1"/>
    <col min="10751" max="10751" width="89.44140625" style="30" bestFit="1" customWidth="1"/>
    <col min="10752" max="10752" width="8.88671875" style="30"/>
    <col min="10753" max="10754" width="0" style="30" hidden="1" customWidth="1"/>
    <col min="10755" max="11005" width="8.88671875" style="30"/>
    <col min="11006" max="11006" width="18.88671875" style="30" customWidth="1"/>
    <col min="11007" max="11007" width="89.44140625" style="30" bestFit="1" customWidth="1"/>
    <col min="11008" max="11008" width="8.88671875" style="30"/>
    <col min="11009" max="11010" width="0" style="30" hidden="1" customWidth="1"/>
    <col min="11011" max="11261" width="8.88671875" style="30"/>
    <col min="11262" max="11262" width="18.88671875" style="30" customWidth="1"/>
    <col min="11263" max="11263" width="89.44140625" style="30" bestFit="1" customWidth="1"/>
    <col min="11264" max="11264" width="8.88671875" style="30"/>
    <col min="11265" max="11266" width="0" style="30" hidden="1" customWidth="1"/>
    <col min="11267" max="11517" width="8.88671875" style="30"/>
    <col min="11518" max="11518" width="18.88671875" style="30" customWidth="1"/>
    <col min="11519" max="11519" width="89.44140625" style="30" bestFit="1" customWidth="1"/>
    <col min="11520" max="11520" width="8.88671875" style="30"/>
    <col min="11521" max="11522" width="0" style="30" hidden="1" customWidth="1"/>
    <col min="11523" max="11773" width="8.88671875" style="30"/>
    <col min="11774" max="11774" width="18.88671875" style="30" customWidth="1"/>
    <col min="11775" max="11775" width="89.44140625" style="30" bestFit="1" customWidth="1"/>
    <col min="11776" max="11776" width="8.88671875" style="30"/>
    <col min="11777" max="11778" width="0" style="30" hidden="1" customWidth="1"/>
    <col min="11779" max="12029" width="8.88671875" style="30"/>
    <col min="12030" max="12030" width="18.88671875" style="30" customWidth="1"/>
    <col min="12031" max="12031" width="89.44140625" style="30" bestFit="1" customWidth="1"/>
    <col min="12032" max="12032" width="8.88671875" style="30"/>
    <col min="12033" max="12034" width="0" style="30" hidden="1" customWidth="1"/>
    <col min="12035" max="12285" width="8.88671875" style="30"/>
    <col min="12286" max="12286" width="18.88671875" style="30" customWidth="1"/>
    <col min="12287" max="12287" width="89.44140625" style="30" bestFit="1" customWidth="1"/>
    <col min="12288" max="12288" width="8.88671875" style="30"/>
    <col min="12289" max="12290" width="0" style="30" hidden="1" customWidth="1"/>
    <col min="12291" max="12541" width="8.88671875" style="30"/>
    <col min="12542" max="12542" width="18.88671875" style="30" customWidth="1"/>
    <col min="12543" max="12543" width="89.44140625" style="30" bestFit="1" customWidth="1"/>
    <col min="12544" max="12544" width="8.88671875" style="30"/>
    <col min="12545" max="12546" width="0" style="30" hidden="1" customWidth="1"/>
    <col min="12547" max="12797" width="8.88671875" style="30"/>
    <col min="12798" max="12798" width="18.88671875" style="30" customWidth="1"/>
    <col min="12799" max="12799" width="89.44140625" style="30" bestFit="1" customWidth="1"/>
    <col min="12800" max="12800" width="8.88671875" style="30"/>
    <col min="12801" max="12802" width="0" style="30" hidden="1" customWidth="1"/>
    <col min="12803" max="13053" width="8.88671875" style="30"/>
    <col min="13054" max="13054" width="18.88671875" style="30" customWidth="1"/>
    <col min="13055" max="13055" width="89.44140625" style="30" bestFit="1" customWidth="1"/>
    <col min="13056" max="13056" width="8.88671875" style="30"/>
    <col min="13057" max="13058" width="0" style="30" hidden="1" customWidth="1"/>
    <col min="13059" max="13309" width="8.88671875" style="30"/>
    <col min="13310" max="13310" width="18.88671875" style="30" customWidth="1"/>
    <col min="13311" max="13311" width="89.44140625" style="30" bestFit="1" customWidth="1"/>
    <col min="13312" max="13312" width="8.88671875" style="30"/>
    <col min="13313" max="13314" width="0" style="30" hidden="1" customWidth="1"/>
    <col min="13315" max="13565" width="8.88671875" style="30"/>
    <col min="13566" max="13566" width="18.88671875" style="30" customWidth="1"/>
    <col min="13567" max="13567" width="89.44140625" style="30" bestFit="1" customWidth="1"/>
    <col min="13568" max="13568" width="8.88671875" style="30"/>
    <col min="13569" max="13570" width="0" style="30" hidden="1" customWidth="1"/>
    <col min="13571" max="13821" width="8.88671875" style="30"/>
    <col min="13822" max="13822" width="18.88671875" style="30" customWidth="1"/>
    <col min="13823" max="13823" width="89.44140625" style="30" bestFit="1" customWidth="1"/>
    <col min="13824" max="13824" width="8.88671875" style="30"/>
    <col min="13825" max="13826" width="0" style="30" hidden="1" customWidth="1"/>
    <col min="13827" max="14077" width="8.88671875" style="30"/>
    <col min="14078" max="14078" width="18.88671875" style="30" customWidth="1"/>
    <col min="14079" max="14079" width="89.44140625" style="30" bestFit="1" customWidth="1"/>
    <col min="14080" max="14080" width="8.88671875" style="30"/>
    <col min="14081" max="14082" width="0" style="30" hidden="1" customWidth="1"/>
    <col min="14083" max="14333" width="8.88671875" style="30"/>
    <col min="14334" max="14334" width="18.88671875" style="30" customWidth="1"/>
    <col min="14335" max="14335" width="89.44140625" style="30" bestFit="1" customWidth="1"/>
    <col min="14336" max="14336" width="8.88671875" style="30"/>
    <col min="14337" max="14338" width="0" style="30" hidden="1" customWidth="1"/>
    <col min="14339" max="14589" width="8.88671875" style="30"/>
    <col min="14590" max="14590" width="18.88671875" style="30" customWidth="1"/>
    <col min="14591" max="14591" width="89.44140625" style="30" bestFit="1" customWidth="1"/>
    <col min="14592" max="14592" width="8.88671875" style="30"/>
    <col min="14593" max="14594" width="0" style="30" hidden="1" customWidth="1"/>
    <col min="14595" max="14845" width="8.88671875" style="30"/>
    <col min="14846" max="14846" width="18.88671875" style="30" customWidth="1"/>
    <col min="14847" max="14847" width="89.44140625" style="30" bestFit="1" customWidth="1"/>
    <col min="14848" max="14848" width="8.88671875" style="30"/>
    <col min="14849" max="14850" width="0" style="30" hidden="1" customWidth="1"/>
    <col min="14851" max="15101" width="8.88671875" style="30"/>
    <col min="15102" max="15102" width="18.88671875" style="30" customWidth="1"/>
    <col min="15103" max="15103" width="89.44140625" style="30" bestFit="1" customWidth="1"/>
    <col min="15104" max="15104" width="8.88671875" style="30"/>
    <col min="15105" max="15106" width="0" style="30" hidden="1" customWidth="1"/>
    <col min="15107" max="15357" width="8.88671875" style="30"/>
    <col min="15358" max="15358" width="18.88671875" style="30" customWidth="1"/>
    <col min="15359" max="15359" width="89.44140625" style="30" bestFit="1" customWidth="1"/>
    <col min="15360" max="15360" width="8.88671875" style="30"/>
    <col min="15361" max="15362" width="0" style="30" hidden="1" customWidth="1"/>
    <col min="15363" max="15613" width="8.88671875" style="30"/>
    <col min="15614" max="15614" width="18.88671875" style="30" customWidth="1"/>
    <col min="15615" max="15615" width="89.44140625" style="30" bestFit="1" customWidth="1"/>
    <col min="15616" max="15616" width="8.88671875" style="30"/>
    <col min="15617" max="15618" width="0" style="30" hidden="1" customWidth="1"/>
    <col min="15619" max="15869" width="8.88671875" style="30"/>
    <col min="15870" max="15870" width="18.88671875" style="30" customWidth="1"/>
    <col min="15871" max="15871" width="89.44140625" style="30" bestFit="1" customWidth="1"/>
    <col min="15872" max="15872" width="8.88671875" style="30"/>
    <col min="15873" max="15874" width="0" style="30" hidden="1" customWidth="1"/>
    <col min="15875" max="16125" width="8.88671875" style="30"/>
    <col min="16126" max="16126" width="18.88671875" style="30" customWidth="1"/>
    <col min="16127" max="16127" width="89.44140625" style="30" bestFit="1" customWidth="1"/>
    <col min="16128" max="16128" width="8.88671875" style="30"/>
    <col min="16129" max="16130" width="0" style="30" hidden="1" customWidth="1"/>
    <col min="16131" max="16384" width="8.88671875" style="30"/>
  </cols>
  <sheetData>
    <row r="1" spans="1:10" ht="39">
      <c r="A1" s="236" t="s">
        <v>281</v>
      </c>
      <c r="B1" s="236"/>
      <c r="C1" s="236"/>
      <c r="D1" s="236"/>
    </row>
    <row r="2" spans="1:10" ht="16.8" thickBot="1">
      <c r="A2" s="32" t="s">
        <v>0</v>
      </c>
      <c r="B2" s="32" t="s">
        <v>25</v>
      </c>
      <c r="C2" s="33" t="s">
        <v>26</v>
      </c>
      <c r="D2" s="32" t="s">
        <v>27</v>
      </c>
    </row>
    <row r="3" spans="1:10">
      <c r="A3" s="34">
        <v>45201</v>
      </c>
      <c r="B3" s="35" t="str">
        <f>葷!C8</f>
        <v>黑芝麻飯</v>
      </c>
      <c r="C3" s="36" t="s">
        <v>282</v>
      </c>
      <c r="D3" s="37" t="s">
        <v>75</v>
      </c>
      <c r="E3" s="30">
        <f>(80*0.06)+(0.2*17.57)</f>
        <v>8.3140000000000001</v>
      </c>
    </row>
    <row r="4" spans="1:10">
      <c r="A4" s="38">
        <f>A3</f>
        <v>45201</v>
      </c>
      <c r="B4" s="52" t="str">
        <f>葷!D8</f>
        <v>＊奶油玉米炒蛋</v>
      </c>
      <c r="C4" s="43" t="s">
        <v>284</v>
      </c>
      <c r="D4" s="41" t="s">
        <v>74</v>
      </c>
      <c r="E4" s="30">
        <f>(55*0.3)+(18*0.01)+(2*1.91)</f>
        <v>20.5</v>
      </c>
    </row>
    <row r="5" spans="1:10">
      <c r="A5" s="42"/>
      <c r="B5" s="39" t="str">
        <f>葷!E8</f>
        <v>＊鮮筍豆腐羹</v>
      </c>
      <c r="C5" s="43" t="s">
        <v>287</v>
      </c>
      <c r="D5" s="41" t="s">
        <v>77</v>
      </c>
      <c r="E5" s="30">
        <f>(43*0.47)+(3*0.03)</f>
        <v>20.299999999999997</v>
      </c>
    </row>
    <row r="6" spans="1:10">
      <c r="A6" s="44"/>
      <c r="B6" s="45" t="str">
        <f>葷!F8</f>
        <v>北農有機青菜</v>
      </c>
      <c r="C6" s="53" t="s">
        <v>161</v>
      </c>
      <c r="D6" s="46" t="s">
        <v>72</v>
      </c>
    </row>
    <row r="7" spans="1:10" ht="16.8" thickBot="1">
      <c r="A7" s="47"/>
      <c r="B7" s="58" t="str">
        <f>葷!G8</f>
        <v>薑絲冬瓜湯</v>
      </c>
      <c r="C7" s="49" t="s">
        <v>296</v>
      </c>
      <c r="D7" s="50" t="s">
        <v>73</v>
      </c>
      <c r="E7" s="30">
        <f>(70*1.03)</f>
        <v>72.100000000000009</v>
      </c>
    </row>
    <row r="8" spans="1:10">
      <c r="A8" s="34">
        <v>45202</v>
      </c>
      <c r="B8" s="35" t="s">
        <v>143</v>
      </c>
      <c r="C8" s="54" t="s">
        <v>286</v>
      </c>
      <c r="D8" s="37" t="s">
        <v>172</v>
      </c>
      <c r="E8" s="30">
        <f>(70*0.06)+(5*0.03)+(12*1.79)+(1*1.07)+(5*0.31)+3.16</f>
        <v>31.610000000000003</v>
      </c>
    </row>
    <row r="9" spans="1:10">
      <c r="A9" s="38">
        <f>A8</f>
        <v>45202</v>
      </c>
      <c r="B9" s="39" t="s">
        <v>285</v>
      </c>
      <c r="C9" s="43" t="s">
        <v>159</v>
      </c>
      <c r="D9" s="41" t="s">
        <v>173</v>
      </c>
      <c r="E9" s="30">
        <f>(45*4.4)</f>
        <v>198.00000000000003</v>
      </c>
    </row>
    <row r="10" spans="1:10">
      <c r="A10" s="42"/>
      <c r="B10" s="52" t="s">
        <v>150</v>
      </c>
      <c r="C10" s="53" t="s">
        <v>161</v>
      </c>
      <c r="D10" s="41" t="s">
        <v>72</v>
      </c>
      <c r="E10" s="30">
        <f>(78*0.83)+(2*0.03)</f>
        <v>64.8</v>
      </c>
    </row>
    <row r="11" spans="1:10" ht="16.8" thickBot="1">
      <c r="A11" s="126" t="s">
        <v>181</v>
      </c>
      <c r="B11" s="48" t="s">
        <v>185</v>
      </c>
      <c r="C11" s="51" t="s">
        <v>297</v>
      </c>
      <c r="D11" s="50" t="s">
        <v>73</v>
      </c>
      <c r="E11" s="30">
        <f>(15*2.11)+(12*0.51)+(3*0.27)+(2*0.47)+(0.5*0.5)</f>
        <v>39.769999999999996</v>
      </c>
      <c r="F11" s="31">
        <f>SUM(E8:E11)+11</f>
        <v>345.18</v>
      </c>
    </row>
    <row r="12" spans="1:10">
      <c r="A12" s="34">
        <v>45203</v>
      </c>
      <c r="B12" s="35" t="str">
        <f>葷!C10</f>
        <v>糙米飯</v>
      </c>
      <c r="C12" s="36" t="s">
        <v>288</v>
      </c>
      <c r="D12" s="37" t="s">
        <v>75</v>
      </c>
      <c r="E12" s="30">
        <v>5.2</v>
      </c>
    </row>
    <row r="13" spans="1:10">
      <c r="A13" s="38">
        <f>A12</f>
        <v>45203</v>
      </c>
      <c r="B13" s="39" t="str">
        <f>葷!D10</f>
        <v>塔香椒鹽魚丁</v>
      </c>
      <c r="C13" s="43" t="s">
        <v>290</v>
      </c>
      <c r="D13" s="41" t="s">
        <v>78</v>
      </c>
      <c r="E13" s="30">
        <f>(70*0.09)+(15*0.19)+(18*0.14)</f>
        <v>11.670000000000002</v>
      </c>
    </row>
    <row r="14" spans="1:10">
      <c r="A14" s="42"/>
      <c r="B14" s="39" t="str">
        <f>葷!E10</f>
        <v>肉燥馬鈴薯</v>
      </c>
      <c r="C14" s="56" t="s">
        <v>289</v>
      </c>
      <c r="D14" s="41" t="s">
        <v>74</v>
      </c>
      <c r="E14" s="30">
        <f>(80*0.51)+(2*0.03)+(3*0.02)+(15*9.12)</f>
        <v>177.71999999999997</v>
      </c>
    </row>
    <row r="15" spans="1:10" ht="16.8" thickBot="1">
      <c r="A15" s="44"/>
      <c r="B15" s="45" t="str">
        <f>葷!F10</f>
        <v>時蔬</v>
      </c>
      <c r="C15" s="57" t="s">
        <v>291</v>
      </c>
      <c r="D15" s="46" t="s">
        <v>72</v>
      </c>
      <c r="E15" s="30">
        <f>70*0.39</f>
        <v>27.3</v>
      </c>
      <c r="J15" s="49" t="s">
        <v>84</v>
      </c>
    </row>
    <row r="16" spans="1:10" ht="16.8" thickBot="1">
      <c r="A16" s="47"/>
      <c r="B16" s="48" t="str">
        <f>葷!G10</f>
        <v>高麗菜肉骨茶湯</v>
      </c>
      <c r="C16" s="49" t="s">
        <v>295</v>
      </c>
      <c r="D16" s="50" t="s">
        <v>73</v>
      </c>
      <c r="E16" s="30">
        <f>(12*0.5)+(2*0.31)+(5*0.02)+(2*0.27)+(0.3*1.07)</f>
        <v>7.5809999999999995</v>
      </c>
      <c r="F16" s="31">
        <f>SUM(E12:E16)+110</f>
        <v>339.471</v>
      </c>
    </row>
    <row r="17" spans="1:6">
      <c r="A17" s="34">
        <v>45204</v>
      </c>
      <c r="B17" s="35" t="s">
        <v>160</v>
      </c>
      <c r="C17" s="36" t="s">
        <v>292</v>
      </c>
      <c r="D17" s="37" t="s">
        <v>70</v>
      </c>
      <c r="E17" s="30">
        <f>(70*0.06)+(10*0.95)</f>
        <v>13.7</v>
      </c>
    </row>
    <row r="18" spans="1:6">
      <c r="A18" s="38">
        <f>A17</f>
        <v>45204</v>
      </c>
      <c r="B18" s="52" t="s">
        <v>67</v>
      </c>
      <c r="C18" s="43" t="s">
        <v>83</v>
      </c>
      <c r="D18" s="41" t="s">
        <v>79</v>
      </c>
      <c r="E18" s="30">
        <f>(45*0.12)+(28*1.4)</f>
        <v>44.599999999999994</v>
      </c>
    </row>
    <row r="19" spans="1:6">
      <c r="A19" s="42"/>
      <c r="B19" s="39" t="s">
        <v>150</v>
      </c>
      <c r="C19" s="43" t="s">
        <v>161</v>
      </c>
      <c r="D19" s="41" t="s">
        <v>72</v>
      </c>
      <c r="E19" s="30">
        <f>(50*0.17)+(5*0.27)+(3*0.31)</f>
        <v>10.78</v>
      </c>
    </row>
    <row r="20" spans="1:6" ht="16.8" thickBot="1">
      <c r="A20" s="126" t="s">
        <v>181</v>
      </c>
      <c r="B20" s="58" t="s">
        <v>293</v>
      </c>
      <c r="C20" s="49" t="s">
        <v>294</v>
      </c>
      <c r="D20" s="50" t="s">
        <v>73</v>
      </c>
      <c r="E20" s="30">
        <f>(25*0.27)+(8*0.31)+(0.8*10)</f>
        <v>17.23</v>
      </c>
      <c r="F20" s="31">
        <f>SUM(E17:E20)+11</f>
        <v>97.31</v>
      </c>
    </row>
    <row r="21" spans="1:6">
      <c r="A21" s="34">
        <v>45205</v>
      </c>
      <c r="B21" s="35" t="str">
        <f>葷!C12</f>
        <v>紅藜麥飯</v>
      </c>
      <c r="C21" s="36" t="s">
        <v>298</v>
      </c>
      <c r="D21" s="37" t="s">
        <v>75</v>
      </c>
      <c r="E21" s="30">
        <f>(70*0.06)+(10*0.4)</f>
        <v>8.1999999999999993</v>
      </c>
    </row>
    <row r="22" spans="1:6">
      <c r="A22" s="38">
        <f>A21</f>
        <v>45205</v>
      </c>
      <c r="B22" s="52" t="str">
        <f>葷!D12</f>
        <v>川耳小黃瓜燴雞</v>
      </c>
      <c r="C22" s="43" t="s">
        <v>163</v>
      </c>
      <c r="D22" s="41" t="s">
        <v>77</v>
      </c>
      <c r="E22" s="30">
        <f>(70*0.09)+(12*0.38)+(8*0.31)+(1*1.07)+3.16</f>
        <v>17.57</v>
      </c>
    </row>
    <row r="23" spans="1:6" ht="32.4">
      <c r="A23" s="42"/>
      <c r="B23" s="164" t="str">
        <f>葷!E12</f>
        <v>滷味                                       (蘿蔔.油豆腐.海帶結)</v>
      </c>
      <c r="C23" s="43" t="s">
        <v>299</v>
      </c>
      <c r="D23" s="41" t="s">
        <v>79</v>
      </c>
      <c r="E23" s="30">
        <f>(50*0.06)+(15*0.79)+(2*0.51)+(3*0.47)+(2*0.31)+(2*0.05)</f>
        <v>18.000000000000004</v>
      </c>
    </row>
    <row r="24" spans="1:6">
      <c r="A24" s="44"/>
      <c r="B24" s="45" t="str">
        <f>葷!F12</f>
        <v>時蔬</v>
      </c>
      <c r="C24" s="53" t="s">
        <v>291</v>
      </c>
      <c r="D24" s="46" t="s">
        <v>72</v>
      </c>
    </row>
    <row r="25" spans="1:6" ht="16.8" thickBot="1">
      <c r="A25" s="127" t="s">
        <v>180</v>
      </c>
      <c r="B25" s="58" t="str">
        <f>葷!G12</f>
        <v>＊(熱)綠豆牛奶西米露</v>
      </c>
      <c r="C25" s="49" t="s">
        <v>162</v>
      </c>
      <c r="D25" s="50" t="s">
        <v>73</v>
      </c>
      <c r="E25" s="30">
        <f>(32*1.4)</f>
        <v>44.8</v>
      </c>
      <c r="F25" s="31">
        <f>SUM(E21:E25)+11</f>
        <v>99.57</v>
      </c>
    </row>
    <row r="26" spans="1:6">
      <c r="A26" s="34">
        <v>45208</v>
      </c>
      <c r="B26" s="35" t="str">
        <f>葷!C13</f>
        <v>國慶日~雙十連假 不供餐</v>
      </c>
      <c r="C26" s="36"/>
      <c r="D26" s="37"/>
      <c r="E26" s="30">
        <v>4.7</v>
      </c>
    </row>
    <row r="27" spans="1:6" ht="16.8" thickBot="1">
      <c r="A27" s="47">
        <v>45209</v>
      </c>
      <c r="B27" s="48"/>
      <c r="C27" s="49"/>
      <c r="D27" s="50"/>
      <c r="E27" s="30">
        <f>(68*0.03)+(18*0.12)+(8*0.14)</f>
        <v>5.32</v>
      </c>
    </row>
    <row r="28" spans="1:6">
      <c r="A28" s="34">
        <v>45210</v>
      </c>
      <c r="B28" s="35" t="str">
        <f>葷!C15</f>
        <v>葵瓜子飯</v>
      </c>
      <c r="C28" s="36" t="s">
        <v>300</v>
      </c>
      <c r="D28" s="37" t="s">
        <v>75</v>
      </c>
      <c r="E28" s="30">
        <f>80*0.06</f>
        <v>4.8</v>
      </c>
    </row>
    <row r="29" spans="1:6">
      <c r="A29" s="38">
        <f>A28</f>
        <v>45210</v>
      </c>
      <c r="B29" s="39" t="str">
        <f>葷!D15</f>
        <v>＊沙茶洋蔥肉片</v>
      </c>
      <c r="C29" s="43" t="s">
        <v>85</v>
      </c>
      <c r="D29" s="41" t="s">
        <v>175</v>
      </c>
      <c r="E29" s="30">
        <f>(65*0.12)+(20*0.01)+(12*3.81)</f>
        <v>53.72</v>
      </c>
    </row>
    <row r="30" spans="1:6">
      <c r="A30" s="59"/>
      <c r="B30" s="45" t="str">
        <f>葷!E15</f>
        <v>客家小炒</v>
      </c>
      <c r="C30" s="43" t="s">
        <v>164</v>
      </c>
      <c r="D30" s="41" t="s">
        <v>74</v>
      </c>
      <c r="E30" s="30">
        <f>(35*6.85)+(22*0.5)+(5*0.31)+(2*0.3)+(3*2.22)+(2*3.16)</f>
        <v>265.88</v>
      </c>
    </row>
    <row r="31" spans="1:6">
      <c r="A31" s="44"/>
      <c r="B31" s="45" t="str">
        <f>葷!F15</f>
        <v>時蔬</v>
      </c>
      <c r="C31" s="53" t="s">
        <v>291</v>
      </c>
      <c r="D31" s="46" t="s">
        <v>72</v>
      </c>
      <c r="E31" s="30">
        <f>(70)</f>
        <v>70</v>
      </c>
    </row>
    <row r="32" spans="1:6" ht="16.8" thickBot="1">
      <c r="A32" s="47"/>
      <c r="B32" s="48" t="str">
        <f>葷!G15</f>
        <v>＊塔香味噌蛋花湯</v>
      </c>
      <c r="C32" s="49" t="s">
        <v>165</v>
      </c>
      <c r="D32" s="50" t="s">
        <v>73</v>
      </c>
      <c r="E32" s="30">
        <f>(35*0.55)</f>
        <v>19.25</v>
      </c>
      <c r="F32" s="31">
        <f>SUM(E28:E32)+110</f>
        <v>523.65</v>
      </c>
    </row>
    <row r="33" spans="1:6">
      <c r="A33" s="34">
        <v>45211</v>
      </c>
      <c r="B33" s="35" t="str">
        <f>葷!C16</f>
        <v>毛豆仁燕麥粒飯</v>
      </c>
      <c r="C33" s="36" t="s">
        <v>306</v>
      </c>
      <c r="D33" s="37" t="s">
        <v>75</v>
      </c>
      <c r="E33" s="30">
        <f>(70*0.06)+(5*0.25)+(5*0.09)+(8*0.19)+(12*0.03)+(12*0.1)+(8*0.03)</f>
        <v>9.2200000000000006</v>
      </c>
    </row>
    <row r="34" spans="1:6">
      <c r="A34" s="38">
        <f>A33</f>
        <v>45211</v>
      </c>
      <c r="B34" s="39" t="str">
        <f>葷!D16</f>
        <v>＊番茄雞蛋豆腐</v>
      </c>
      <c r="C34" s="43" t="s">
        <v>303</v>
      </c>
      <c r="D34" s="41" t="s">
        <v>302</v>
      </c>
      <c r="E34" s="30">
        <f>75*0.28</f>
        <v>21.000000000000004</v>
      </c>
    </row>
    <row r="35" spans="1:6">
      <c r="A35" s="38"/>
      <c r="B35" s="39" t="str">
        <f>葷!E16</f>
        <v>香酥麥克雞塊X3</v>
      </c>
      <c r="C35" s="96" t="s">
        <v>301</v>
      </c>
      <c r="D35" s="41" t="s">
        <v>78</v>
      </c>
    </row>
    <row r="36" spans="1:6">
      <c r="A36" s="44"/>
      <c r="B36" s="39" t="str">
        <f>葷!F16</f>
        <v>北農有機青菜</v>
      </c>
      <c r="C36" s="99" t="s">
        <v>161</v>
      </c>
      <c r="D36" s="41" t="s">
        <v>72</v>
      </c>
      <c r="E36" s="30">
        <f>(45*0.51)+(3*0.27)+(5*0.31)+(6*0.47)+(6*0.02)+(2*0.3)</f>
        <v>28.85</v>
      </c>
    </row>
    <row r="37" spans="1:6" ht="16.8" thickBot="1">
      <c r="A37" s="128" t="s">
        <v>182</v>
      </c>
      <c r="B37" s="48" t="str">
        <f>葷!G16</f>
        <v>筍仔湯</v>
      </c>
      <c r="C37" s="51" t="s">
        <v>304</v>
      </c>
      <c r="D37" s="50" t="s">
        <v>73</v>
      </c>
      <c r="E37" s="30">
        <f>(2*1.03)+(5*0.01)+(5*0.01)</f>
        <v>2.1599999999999997</v>
      </c>
      <c r="F37" s="31">
        <f>SUM(E33:E37)+11</f>
        <v>72.23</v>
      </c>
    </row>
    <row r="38" spans="1:6">
      <c r="A38" s="34">
        <v>45212</v>
      </c>
      <c r="B38" s="35" t="str">
        <f>葷!C17</f>
        <v>有機白米飯</v>
      </c>
      <c r="C38" s="36" t="s">
        <v>82</v>
      </c>
      <c r="D38" s="37" t="s">
        <v>75</v>
      </c>
      <c r="E38" s="30">
        <f>80*0.06</f>
        <v>4.8</v>
      </c>
    </row>
    <row r="39" spans="1:6">
      <c r="A39" s="38">
        <f>A38</f>
        <v>45212</v>
      </c>
      <c r="B39" s="52" t="str">
        <f>葷!D17</f>
        <v>三杯魚丁</v>
      </c>
      <c r="C39" s="43" t="s">
        <v>307</v>
      </c>
      <c r="D39" s="41" t="s">
        <v>77</v>
      </c>
      <c r="E39" s="30">
        <f>(45*6.85)+(20*0.33)+(10*0.31)+(0.3*0.96)</f>
        <v>318.23800000000006</v>
      </c>
    </row>
    <row r="40" spans="1:6">
      <c r="A40" s="42"/>
      <c r="B40" s="39" t="str">
        <f>葷!E17</f>
        <v>＊木須鮮菇炒蒲瓜</v>
      </c>
      <c r="C40" s="43" t="s">
        <v>308</v>
      </c>
      <c r="D40" s="41" t="s">
        <v>78</v>
      </c>
      <c r="E40" s="30">
        <f>(43*0.47)+(4*0.14)+(1*0.31)+(2*10)</f>
        <v>41.08</v>
      </c>
    </row>
    <row r="41" spans="1:6">
      <c r="A41" s="42"/>
      <c r="B41" s="39" t="str">
        <f>葷!F17</f>
        <v>時蔬</v>
      </c>
      <c r="C41" s="43" t="s">
        <v>291</v>
      </c>
      <c r="D41" s="41" t="s">
        <v>176</v>
      </c>
      <c r="E41" s="30">
        <v>70</v>
      </c>
    </row>
    <row r="42" spans="1:6" ht="16.8" thickBot="1">
      <c r="A42" s="47"/>
      <c r="B42" s="48" t="str">
        <f>葷!G17</f>
        <v>薑絲海芽豆皮湯</v>
      </c>
      <c r="C42" s="49" t="s">
        <v>167</v>
      </c>
      <c r="D42" s="50" t="s">
        <v>73</v>
      </c>
      <c r="E42" s="30">
        <f>(23*1.4)+(8*0.01)+(4*0.27)</f>
        <v>33.359999999999992</v>
      </c>
      <c r="F42" s="31">
        <f>SUM(E38:E42)+110</f>
        <v>577.47800000000007</v>
      </c>
    </row>
    <row r="43" spans="1:6">
      <c r="A43" s="34">
        <v>45215</v>
      </c>
      <c r="B43" s="35" t="str">
        <f>葷!C18</f>
        <v>紅藜小米飯</v>
      </c>
      <c r="C43" s="36" t="s">
        <v>235</v>
      </c>
      <c r="D43" s="37" t="s">
        <v>75</v>
      </c>
      <c r="E43" s="30">
        <v>5.0999999999999996</v>
      </c>
    </row>
    <row r="44" spans="1:6">
      <c r="A44" s="38">
        <f>A43</f>
        <v>45215</v>
      </c>
      <c r="B44" s="39" t="str">
        <f>葷!D18</f>
        <v>瓜仔蔥香肉燥</v>
      </c>
      <c r="C44" s="40" t="s">
        <v>168</v>
      </c>
      <c r="D44" s="41" t="s">
        <v>80</v>
      </c>
      <c r="E44" s="30">
        <f>(70*0.08)+(15*0.04)+(10*0.19)+(8*0.07)</f>
        <v>8.66</v>
      </c>
    </row>
    <row r="45" spans="1:6">
      <c r="A45" s="42"/>
      <c r="B45" s="52" t="str">
        <f>葷!E18</f>
        <v>紅蘿蔔炒蛋</v>
      </c>
      <c r="C45" s="60" t="s">
        <v>309</v>
      </c>
      <c r="D45" s="41" t="s">
        <v>74</v>
      </c>
      <c r="E45" s="30">
        <f>(35*0.03)+(20*0.12)+(5*0.49)+(5*0.31)+(3*0.45)+(2*0.5)</f>
        <v>9.8000000000000007</v>
      </c>
    </row>
    <row r="46" spans="1:6">
      <c r="A46" s="44"/>
      <c r="B46" s="122" t="str">
        <f>葷!F18</f>
        <v>北農有機青菜</v>
      </c>
      <c r="C46" s="123" t="s">
        <v>161</v>
      </c>
      <c r="D46" s="46" t="s">
        <v>72</v>
      </c>
    </row>
    <row r="47" spans="1:6" ht="16.8" thickBot="1">
      <c r="A47" s="127" t="s">
        <v>180</v>
      </c>
      <c r="B47" s="48" t="str">
        <f>葷!G18</f>
        <v>大黃瓜湯</v>
      </c>
      <c r="C47" s="98" t="s">
        <v>310</v>
      </c>
      <c r="D47" s="50" t="s">
        <v>73</v>
      </c>
      <c r="E47" s="30">
        <f>(0.8*3.42)+(8*0.47)</f>
        <v>6.4960000000000004</v>
      </c>
      <c r="F47" s="31">
        <f>SUM(E43:E47)+11</f>
        <v>41.056000000000004</v>
      </c>
    </row>
    <row r="48" spans="1:6">
      <c r="A48" s="34">
        <v>45216</v>
      </c>
      <c r="B48" s="35" t="s">
        <v>68</v>
      </c>
      <c r="C48" s="61" t="s">
        <v>169</v>
      </c>
      <c r="D48" s="37" t="s">
        <v>70</v>
      </c>
      <c r="E48" s="30">
        <v>5.0999999999999996</v>
      </c>
    </row>
    <row r="49" spans="1:6">
      <c r="A49" s="38">
        <f>A48</f>
        <v>45216</v>
      </c>
      <c r="B49" s="39" t="s">
        <v>328</v>
      </c>
      <c r="C49" s="40" t="s">
        <v>329</v>
      </c>
      <c r="D49" s="41" t="s">
        <v>79</v>
      </c>
      <c r="E49" s="30">
        <f>(75*0.09)+(18*2.16)+(2*1.91)</f>
        <v>49.45</v>
      </c>
    </row>
    <row r="50" spans="1:6">
      <c r="A50" s="44"/>
      <c r="B50" s="45" t="s">
        <v>150</v>
      </c>
      <c r="C50" s="53" t="s">
        <v>161</v>
      </c>
      <c r="D50" s="46" t="s">
        <v>72</v>
      </c>
      <c r="E50" s="30">
        <f>(65*0.5)+(2*0.03)</f>
        <v>32.56</v>
      </c>
    </row>
    <row r="51" spans="1:6" ht="16.8" thickBot="1">
      <c r="A51" s="126" t="s">
        <v>181</v>
      </c>
      <c r="B51" s="48" t="s">
        <v>188</v>
      </c>
      <c r="C51" s="49" t="s">
        <v>189</v>
      </c>
      <c r="D51" s="50" t="s">
        <v>73</v>
      </c>
      <c r="E51" s="30">
        <f>(23*0.14)+(8*0.31)+(5*0.19)</f>
        <v>6.65</v>
      </c>
      <c r="F51" s="31">
        <f>SUM(E48:E51)+11</f>
        <v>104.76000000000002</v>
      </c>
    </row>
    <row r="52" spans="1:6">
      <c r="A52" s="34">
        <v>45217</v>
      </c>
      <c r="B52" s="35" t="str">
        <f>葷!C20</f>
        <v>芝麻糙米飯</v>
      </c>
      <c r="C52" s="36" t="s">
        <v>311</v>
      </c>
      <c r="D52" s="37" t="s">
        <v>75</v>
      </c>
      <c r="E52" s="30">
        <v>6.7</v>
      </c>
    </row>
    <row r="53" spans="1:6">
      <c r="A53" s="38">
        <f>A52</f>
        <v>45217</v>
      </c>
      <c r="B53" s="52" t="str">
        <f>葷!D20</f>
        <v>＊阿翁師避風塘炒雞</v>
      </c>
      <c r="C53" s="165" t="s">
        <v>354</v>
      </c>
      <c r="D53" s="41" t="s">
        <v>355</v>
      </c>
      <c r="E53" s="30">
        <f>(65*0.03)+(12*0.12)+(5*0.31)+(20*0.19)+(1.5*3.16)</f>
        <v>13.479999999999999</v>
      </c>
    </row>
    <row r="54" spans="1:6">
      <c r="A54" s="42"/>
      <c r="B54" s="39" t="str">
        <f>葷!E20</f>
        <v>鮮菇紅棗大白菜</v>
      </c>
      <c r="C54" s="43" t="s">
        <v>312</v>
      </c>
      <c r="D54" s="41" t="s">
        <v>74</v>
      </c>
      <c r="E54" s="30">
        <f>(35*0.27)+(12*0.87)+(18*2.16)+(8*0.03)+(5*0.43)</f>
        <v>61.160000000000004</v>
      </c>
    </row>
    <row r="55" spans="1:6">
      <c r="A55" s="42"/>
      <c r="B55" s="39" t="str">
        <f>葷!F20</f>
        <v>時蔬</v>
      </c>
      <c r="C55" s="43" t="s">
        <v>291</v>
      </c>
      <c r="D55" s="41" t="s">
        <v>72</v>
      </c>
      <c r="E55" s="30">
        <f>68*1</f>
        <v>68</v>
      </c>
    </row>
    <row r="56" spans="1:6" ht="16.8" thickBot="1">
      <c r="A56" s="47"/>
      <c r="B56" s="48" t="str">
        <f>葷!G20</f>
        <v>海帶小魚干湯</v>
      </c>
      <c r="C56" s="49" t="s">
        <v>313</v>
      </c>
      <c r="D56" s="50" t="s">
        <v>73</v>
      </c>
      <c r="E56" s="30">
        <f>(12*0.19)+(3*0.31)+(3*0.27)+(3*0.55)</f>
        <v>5.67</v>
      </c>
      <c r="F56" s="31">
        <f>SUM(E52:E56)+11</f>
        <v>166.01</v>
      </c>
    </row>
    <row r="57" spans="1:6">
      <c r="A57" s="34">
        <v>45218</v>
      </c>
      <c r="B57" s="35" t="str">
        <f>葷!C21</f>
        <v>有機白米飯</v>
      </c>
      <c r="C57" s="36" t="s">
        <v>82</v>
      </c>
      <c r="D57" s="37" t="s">
        <v>75</v>
      </c>
      <c r="E57" s="30">
        <v>7.5</v>
      </c>
    </row>
    <row r="58" spans="1:6">
      <c r="A58" s="38">
        <f>A57</f>
        <v>45218</v>
      </c>
      <c r="B58" s="39" t="str">
        <f>葷!D21</f>
        <v>和風馬鈴薯燉肉</v>
      </c>
      <c r="C58" s="62" t="s">
        <v>314</v>
      </c>
      <c r="D58" s="41" t="s">
        <v>73</v>
      </c>
      <c r="E58" s="30">
        <f>(70*1.4)+(12*0.19)+(8*0.31)+(4*0.27)</f>
        <v>103.84</v>
      </c>
    </row>
    <row r="59" spans="1:6">
      <c r="A59" s="38"/>
      <c r="B59" s="39" t="str">
        <f>葷!E21</f>
        <v>雞肉絲炒花椰</v>
      </c>
      <c r="C59" s="97" t="s">
        <v>316</v>
      </c>
      <c r="D59" s="41" t="s">
        <v>72</v>
      </c>
      <c r="E59" s="30">
        <f>(55*0.47)+(4*0.3)+(2*0.03)</f>
        <v>27.109999999999996</v>
      </c>
    </row>
    <row r="60" spans="1:6">
      <c r="A60" s="42"/>
      <c r="B60" s="39" t="str">
        <f>葷!F21</f>
        <v>北農有機青菜</v>
      </c>
      <c r="C60" s="43" t="s">
        <v>161</v>
      </c>
      <c r="D60" s="41" t="s">
        <v>72</v>
      </c>
      <c r="E60" s="30">
        <f>(68*1.03)</f>
        <v>70.040000000000006</v>
      </c>
    </row>
    <row r="61" spans="1:6" ht="16.8" thickBot="1">
      <c r="A61" s="47"/>
      <c r="B61" s="48" t="str">
        <f>葷!G21</f>
        <v>黃芽黑珍菇湯</v>
      </c>
      <c r="C61" s="49" t="s">
        <v>318</v>
      </c>
      <c r="D61" s="50" t="s">
        <v>73</v>
      </c>
      <c r="E61" s="30">
        <f>(4*22.13)+(0.6*10)+(5*0.43)</f>
        <v>96.67</v>
      </c>
      <c r="F61" s="31">
        <f>SUM(E57:E61)+110</f>
        <v>415.16</v>
      </c>
    </row>
    <row r="62" spans="1:6">
      <c r="A62" s="34">
        <v>45219</v>
      </c>
      <c r="B62" s="35" t="str">
        <f>葷!C22</f>
        <v>大麥仁飯</v>
      </c>
      <c r="C62" s="36" t="s">
        <v>320</v>
      </c>
      <c r="D62" s="37" t="s">
        <v>75</v>
      </c>
    </row>
    <row r="63" spans="1:6">
      <c r="A63" s="38">
        <f>A62</f>
        <v>45219</v>
      </c>
      <c r="B63" s="39" t="str">
        <f>葷!D22</f>
        <v>香酥魚片X1</v>
      </c>
      <c r="C63" s="43" t="s">
        <v>319</v>
      </c>
      <c r="D63" s="41" t="s">
        <v>78</v>
      </c>
    </row>
    <row r="64" spans="1:6">
      <c r="A64" s="42"/>
      <c r="B64" s="39" t="str">
        <f>葷!E22</f>
        <v>芋香玉米肉茸</v>
      </c>
      <c r="C64" s="43" t="s">
        <v>88</v>
      </c>
      <c r="D64" s="41" t="s">
        <v>77</v>
      </c>
    </row>
    <row r="65" spans="1:6">
      <c r="A65" s="44"/>
      <c r="B65" s="45" t="str">
        <f>葷!F22</f>
        <v>時蔬</v>
      </c>
      <c r="C65" s="53" t="s">
        <v>291</v>
      </c>
      <c r="D65" s="46" t="s">
        <v>72</v>
      </c>
    </row>
    <row r="66" spans="1:6" ht="16.8" thickBot="1">
      <c r="A66" s="47"/>
      <c r="B66" s="48" t="str">
        <f>葷!G22</f>
        <v>＊豆腐蛋花湯</v>
      </c>
      <c r="C66" s="51" t="s">
        <v>322</v>
      </c>
      <c r="D66" s="50" t="s">
        <v>73</v>
      </c>
      <c r="F66" s="31">
        <f>SUM(E62:E66)+11</f>
        <v>11</v>
      </c>
    </row>
    <row r="67" spans="1:6">
      <c r="A67" s="34">
        <v>45222</v>
      </c>
      <c r="B67" s="35" t="str">
        <f>葷!C23</f>
        <v>海苔葵瓜子飯</v>
      </c>
      <c r="C67" s="36" t="s">
        <v>323</v>
      </c>
      <c r="D67" s="37" t="s">
        <v>75</v>
      </c>
      <c r="E67" s="30">
        <v>5.2</v>
      </c>
    </row>
    <row r="68" spans="1:6">
      <c r="A68" s="38">
        <f>A67</f>
        <v>45222</v>
      </c>
      <c r="B68" s="39" t="str">
        <f>葷!D23</f>
        <v>甘味鹽麴燒豬柳</v>
      </c>
      <c r="C68" s="43" t="s">
        <v>325</v>
      </c>
      <c r="D68" s="41" t="s">
        <v>324</v>
      </c>
      <c r="E68" s="30">
        <f>(75*0.09)+(20*0.19)+(3*0.11)+(5*0.01)</f>
        <v>10.930000000000001</v>
      </c>
    </row>
    <row r="69" spans="1:6">
      <c r="A69" s="42"/>
      <c r="B69" s="39" t="str">
        <f>葷!E23</f>
        <v>＊香嫩蒸蛋</v>
      </c>
      <c r="C69" s="43" t="s">
        <v>326</v>
      </c>
      <c r="D69" s="41" t="s">
        <v>75</v>
      </c>
      <c r="E69" s="30">
        <f>(50*0.87)+(12*2.87)+(8*2.22)</f>
        <v>95.7</v>
      </c>
    </row>
    <row r="70" spans="1:6">
      <c r="A70" s="42"/>
      <c r="B70" s="39" t="str">
        <f>葷!F23</f>
        <v>北農有機青菜</v>
      </c>
      <c r="C70" s="43" t="s">
        <v>161</v>
      </c>
      <c r="D70" s="41" t="s">
        <v>72</v>
      </c>
      <c r="E70" s="30">
        <f>65*0.83</f>
        <v>53.949999999999996</v>
      </c>
    </row>
    <row r="71" spans="1:6" ht="16.8" thickBot="1">
      <c r="A71" s="47"/>
      <c r="B71" s="48" t="str">
        <f>葷!G23</f>
        <v>味噌蘿蔔湯</v>
      </c>
      <c r="C71" s="49" t="s">
        <v>327</v>
      </c>
      <c r="D71" s="50" t="s">
        <v>73</v>
      </c>
      <c r="E71" s="30">
        <f>(25*0.27)+(8*0.31)+(6*0.03)</f>
        <v>9.41</v>
      </c>
      <c r="F71" s="31">
        <f>SUM(E67:E71)+11</f>
        <v>186.19</v>
      </c>
    </row>
    <row r="72" spans="1:6">
      <c r="A72" s="34">
        <v>45223</v>
      </c>
      <c r="B72" s="35" t="str">
        <f>葷!C24</f>
        <v>有機白米飯</v>
      </c>
      <c r="C72" s="61" t="s">
        <v>82</v>
      </c>
      <c r="D72" s="37" t="s">
        <v>75</v>
      </c>
      <c r="E72" s="30">
        <f>(70*0.06)+(10*0.4)</f>
        <v>8.1999999999999993</v>
      </c>
    </row>
    <row r="73" spans="1:6">
      <c r="A73" s="38">
        <f>A72</f>
        <v>45223</v>
      </c>
      <c r="B73" s="39" t="str">
        <f>葷!D24</f>
        <v>照燒棒棒腿X1</v>
      </c>
      <c r="C73" s="43" t="s">
        <v>330</v>
      </c>
      <c r="D73" s="41" t="s">
        <v>81</v>
      </c>
      <c r="E73" s="30">
        <f>(60*0.03)+(30*0.12)+(5*0.31)+(2*3.16)+(2*1.44)</f>
        <v>16.149999999999999</v>
      </c>
    </row>
    <row r="74" spans="1:6">
      <c r="A74" s="42"/>
      <c r="B74" s="39" t="str">
        <f>葷!E24</f>
        <v>絲瓜炒肉片</v>
      </c>
      <c r="C74" s="43" t="s">
        <v>331</v>
      </c>
      <c r="D74" s="41" t="s">
        <v>73</v>
      </c>
      <c r="E74" s="30">
        <f>(55*0.3)+(18*0.19)+(6*0.07)+(3*0.11)</f>
        <v>20.67</v>
      </c>
    </row>
    <row r="75" spans="1:6">
      <c r="A75" s="42"/>
      <c r="B75" s="45" t="str">
        <f>葷!F24</f>
        <v>北農有機青菜</v>
      </c>
      <c r="C75" s="53" t="s">
        <v>161</v>
      </c>
      <c r="D75" s="46" t="s">
        <v>72</v>
      </c>
      <c r="E75" s="30">
        <f>(70*0.39)+(1.5*0.07)</f>
        <v>27.405000000000001</v>
      </c>
    </row>
    <row r="76" spans="1:6" ht="16.8" thickBot="1">
      <c r="A76" s="47"/>
      <c r="B76" s="48" t="str">
        <f>葷!G24</f>
        <v>＊番茄蛋花湯</v>
      </c>
      <c r="C76" s="49" t="s">
        <v>335</v>
      </c>
      <c r="D76" s="50" t="s">
        <v>73</v>
      </c>
      <c r="E76" s="30">
        <f>(8*1.17)+(10*0.22)+(15*9.12)</f>
        <v>148.35999999999999</v>
      </c>
      <c r="F76" s="31">
        <f>SUM(E72:E76)+11</f>
        <v>231.78499999999997</v>
      </c>
    </row>
    <row r="77" spans="1:6">
      <c r="A77" s="34">
        <v>45224</v>
      </c>
      <c r="B77" s="35" t="str">
        <f>葷!C25</f>
        <v>胚芽米飯</v>
      </c>
      <c r="C77" s="54" t="s">
        <v>332</v>
      </c>
      <c r="D77" s="63" t="s">
        <v>75</v>
      </c>
      <c r="E77" s="30">
        <f>80*0.06</f>
        <v>4.8</v>
      </c>
    </row>
    <row r="78" spans="1:6">
      <c r="A78" s="38">
        <f>A77</f>
        <v>45224</v>
      </c>
      <c r="B78" s="39" t="str">
        <f>葷!D25</f>
        <v>糖醋魚丁</v>
      </c>
      <c r="C78" s="64" t="s">
        <v>336</v>
      </c>
      <c r="D78" s="41" t="s">
        <v>174</v>
      </c>
      <c r="E78" s="30">
        <f>(85*0.08)+(8*0.1)+(3*0.14)</f>
        <v>8.02</v>
      </c>
    </row>
    <row r="79" spans="1:6">
      <c r="A79" s="42"/>
      <c r="B79" s="39" t="str">
        <f>葷!E25</f>
        <v>螞蟻上樹</v>
      </c>
      <c r="C79" s="65" t="s">
        <v>333</v>
      </c>
      <c r="D79" s="41" t="s">
        <v>74</v>
      </c>
      <c r="E79" s="30">
        <f>(70*0.51)+(5*0.31)+(3*0.27)+(5*0.03)</f>
        <v>38.21</v>
      </c>
    </row>
    <row r="80" spans="1:6">
      <c r="A80" s="42"/>
      <c r="B80" s="39" t="str">
        <f>葷!F25</f>
        <v>時蔬</v>
      </c>
      <c r="C80" s="43" t="s">
        <v>291</v>
      </c>
      <c r="D80" s="41" t="s">
        <v>72</v>
      </c>
      <c r="E80" s="30">
        <v>70</v>
      </c>
    </row>
    <row r="81" spans="1:6" ht="16.8" thickBot="1">
      <c r="A81" s="47"/>
      <c r="B81" s="48" t="str">
        <f>葷!G25</f>
        <v>紫菜豆腐湯</v>
      </c>
      <c r="C81" s="51" t="s">
        <v>334</v>
      </c>
      <c r="D81" s="50" t="s">
        <v>73</v>
      </c>
      <c r="E81" s="30">
        <f>(12*0.03)+(10*0.04)+(2*0.31)+(5*0.27)+(3*0.47)+(15*9.12)</f>
        <v>140.93999999999997</v>
      </c>
      <c r="F81" s="31">
        <f>SUM(E77:E81)+11</f>
        <v>272.96999999999997</v>
      </c>
    </row>
    <row r="82" spans="1:6">
      <c r="A82" s="34">
        <v>45225</v>
      </c>
      <c r="B82" s="35" t="s">
        <v>177</v>
      </c>
      <c r="C82" s="54" t="s">
        <v>178</v>
      </c>
      <c r="D82" s="63" t="s">
        <v>73</v>
      </c>
      <c r="E82" s="30">
        <f>80*0.06</f>
        <v>4.8</v>
      </c>
    </row>
    <row r="83" spans="1:6">
      <c r="A83" s="38">
        <f>A82</f>
        <v>45225</v>
      </c>
      <c r="B83" s="39" t="s">
        <v>179</v>
      </c>
      <c r="C83" s="64" t="s">
        <v>337</v>
      </c>
      <c r="D83" s="41" t="s">
        <v>79</v>
      </c>
      <c r="E83" s="30">
        <f>(85*0.08)+(8*0.1)+(3*0.14)</f>
        <v>8.02</v>
      </c>
    </row>
    <row r="84" spans="1:6" ht="16.8" thickBot="1">
      <c r="A84" s="127" t="s">
        <v>180</v>
      </c>
      <c r="B84" s="39" t="s">
        <v>69</v>
      </c>
      <c r="C84" s="65" t="s">
        <v>161</v>
      </c>
      <c r="D84" s="41" t="s">
        <v>72</v>
      </c>
      <c r="E84" s="30">
        <f>(70*0.51)+(5*0.31)+(3*0.27)+(5*0.03)</f>
        <v>38.21</v>
      </c>
    </row>
    <row r="85" spans="1:6" ht="16.8" thickBot="1">
      <c r="A85" s="126" t="s">
        <v>181</v>
      </c>
      <c r="B85" s="48" t="s">
        <v>170</v>
      </c>
      <c r="C85" s="51" t="s">
        <v>338</v>
      </c>
      <c r="D85" s="50" t="s">
        <v>353</v>
      </c>
      <c r="E85" s="30">
        <f>(12*0.03)+(10*0.04)+(2*0.31)+(5*0.27)+(3*0.47)+(15*9.12)</f>
        <v>140.93999999999997</v>
      </c>
      <c r="F85" s="31">
        <f>SUM(E82:E85)+11</f>
        <v>202.96999999999997</v>
      </c>
    </row>
    <row r="86" spans="1:6">
      <c r="A86" s="34">
        <v>45226</v>
      </c>
      <c r="B86" s="35" t="str">
        <f>葷!C27</f>
        <v>糙米有機白米飯</v>
      </c>
      <c r="C86" s="36" t="s">
        <v>339</v>
      </c>
      <c r="D86" s="37" t="s">
        <v>75</v>
      </c>
      <c r="E86" s="30">
        <f>80*0.06</f>
        <v>4.8</v>
      </c>
    </row>
    <row r="87" spans="1:6">
      <c r="A87" s="38">
        <f>A86</f>
        <v>45226</v>
      </c>
      <c r="B87" s="39" t="str">
        <f>葷!D27</f>
        <v>方干滷肉</v>
      </c>
      <c r="C87" s="62" t="s">
        <v>89</v>
      </c>
      <c r="D87" s="41" t="s">
        <v>76</v>
      </c>
      <c r="E87" s="30">
        <f>(85*0.08)+(8*0.1)+(3*0.14)</f>
        <v>8.02</v>
      </c>
    </row>
    <row r="88" spans="1:6" ht="32.4">
      <c r="A88" s="42"/>
      <c r="B88" s="164" t="str">
        <f>葷!E27</f>
        <v>海山醬關東煮                                                (黑輪.白蘿蔔.海帶)</v>
      </c>
      <c r="C88" s="43" t="s">
        <v>340</v>
      </c>
      <c r="D88" s="41" t="s">
        <v>175</v>
      </c>
      <c r="E88" s="30">
        <v>70</v>
      </c>
    </row>
    <row r="89" spans="1:6">
      <c r="A89" s="44"/>
      <c r="B89" s="45" t="str">
        <f>葷!F27</f>
        <v>時蔬</v>
      </c>
      <c r="C89" s="53" t="s">
        <v>291</v>
      </c>
      <c r="D89" s="46" t="s">
        <v>72</v>
      </c>
    </row>
    <row r="90" spans="1:6" ht="16.8" thickBot="1">
      <c r="A90" s="47"/>
      <c r="B90" s="48" t="str">
        <f>葷!G27</f>
        <v>木耳針菇湯</v>
      </c>
      <c r="C90" s="49" t="s">
        <v>341</v>
      </c>
      <c r="D90" s="50" t="s">
        <v>73</v>
      </c>
      <c r="E90" s="30">
        <f>(12*0.03)+(10*0.04)+(2*0.31)+(5*0.27)+(3*0.47)+(15*9.12)</f>
        <v>140.93999999999997</v>
      </c>
      <c r="F90" s="31">
        <f>SUM(E86:E90)+11</f>
        <v>234.75999999999996</v>
      </c>
    </row>
    <row r="91" spans="1:6">
      <c r="A91" s="34">
        <v>45229</v>
      </c>
      <c r="B91" s="35" t="s">
        <v>349</v>
      </c>
      <c r="C91" s="54" t="s">
        <v>350</v>
      </c>
      <c r="D91" s="37" t="s">
        <v>70</v>
      </c>
      <c r="E91" s="30">
        <f>(70*0.06)+(5*0.03)+(12*1.79)+(1*1.07)+(5*0.31)+3.16</f>
        <v>31.610000000000003</v>
      </c>
    </row>
    <row r="92" spans="1:6">
      <c r="A92" s="38">
        <f>A91</f>
        <v>45229</v>
      </c>
      <c r="B92" s="39" t="s">
        <v>343</v>
      </c>
      <c r="C92" s="55" t="s">
        <v>344</v>
      </c>
      <c r="D92" s="41" t="s">
        <v>71</v>
      </c>
      <c r="E92" s="30">
        <f>(45*4.4)</f>
        <v>198.00000000000003</v>
      </c>
    </row>
    <row r="93" spans="1:6">
      <c r="A93" s="42"/>
      <c r="B93" s="52" t="s">
        <v>150</v>
      </c>
      <c r="C93" s="40" t="s">
        <v>161</v>
      </c>
      <c r="D93" s="41" t="s">
        <v>72</v>
      </c>
      <c r="E93" s="30">
        <f>(78*0.83)+(2*0.03)</f>
        <v>64.8</v>
      </c>
    </row>
    <row r="94" spans="1:6" ht="16.8" thickBot="1">
      <c r="A94" s="126" t="s">
        <v>181</v>
      </c>
      <c r="B94" s="48" t="s">
        <v>192</v>
      </c>
      <c r="C94" s="51" t="s">
        <v>193</v>
      </c>
      <c r="D94" s="50" t="s">
        <v>73</v>
      </c>
      <c r="E94" s="30">
        <f>(15*2.11)+(12*0.51)+(3*0.27)+(2*0.47)+(0.5*0.5)</f>
        <v>39.769999999999996</v>
      </c>
      <c r="F94" s="31">
        <f>SUM(E91:E94)+11</f>
        <v>345.18</v>
      </c>
    </row>
    <row r="95" spans="1:6">
      <c r="A95" s="34">
        <v>45230</v>
      </c>
      <c r="B95" s="35" t="str">
        <f>葷!C29</f>
        <v>有機白米飯</v>
      </c>
      <c r="C95" s="54" t="s">
        <v>347</v>
      </c>
      <c r="D95" s="63" t="s">
        <v>75</v>
      </c>
      <c r="E95" s="30">
        <f>80*0.06</f>
        <v>4.8</v>
      </c>
    </row>
    <row r="96" spans="1:6">
      <c r="A96" s="38">
        <f>A95</f>
        <v>45230</v>
      </c>
      <c r="B96" s="39" t="str">
        <f>葷!D29</f>
        <v>蔥蒜燒雞</v>
      </c>
      <c r="C96" s="64" t="s">
        <v>348</v>
      </c>
      <c r="D96" s="41" t="s">
        <v>171</v>
      </c>
      <c r="E96" s="30">
        <f>(85*0.08)+(8*0.1)+(3*0.14)</f>
        <v>8.02</v>
      </c>
    </row>
    <row r="97" spans="1:6">
      <c r="A97" s="42"/>
      <c r="B97" s="39" t="str">
        <f>葷!E29</f>
        <v>滷肉絲高麗菜</v>
      </c>
      <c r="C97" s="65" t="s">
        <v>351</v>
      </c>
      <c r="D97" s="41" t="s">
        <v>74</v>
      </c>
      <c r="E97" s="30">
        <f>(70*0.51)+(5*0.31)+(3*0.27)+(5*0.03)</f>
        <v>38.21</v>
      </c>
    </row>
    <row r="98" spans="1:6">
      <c r="A98" s="166" t="s">
        <v>346</v>
      </c>
      <c r="B98" s="39" t="str">
        <f>葷!F29</f>
        <v>北農有機青菜</v>
      </c>
      <c r="C98" s="43" t="s">
        <v>161</v>
      </c>
      <c r="D98" s="41" t="s">
        <v>72</v>
      </c>
      <c r="E98" s="30">
        <v>70</v>
      </c>
    </row>
    <row r="99" spans="1:6" ht="16.8" thickBot="1">
      <c r="A99" s="127" t="s">
        <v>180</v>
      </c>
      <c r="B99" s="48" t="str">
        <f>葷!G29</f>
        <v>＊堅果南瓜濃湯</v>
      </c>
      <c r="C99" s="51" t="s">
        <v>352</v>
      </c>
      <c r="D99" s="50" t="s">
        <v>353</v>
      </c>
      <c r="E99" s="30">
        <f>(12*0.03)+(10*0.04)+(2*0.31)+(5*0.27)+(3*0.47)+(15*9.12)</f>
        <v>140.93999999999997</v>
      </c>
      <c r="F99" s="31">
        <f>SUM(E95:E99)+11</f>
        <v>272.96999999999997</v>
      </c>
    </row>
    <row r="100" spans="1:6">
      <c r="A100" s="237" t="s">
        <v>32</v>
      </c>
      <c r="B100" s="237"/>
      <c r="C100" s="237"/>
      <c r="D100" s="237"/>
    </row>
    <row r="101" spans="1:6">
      <c r="A101" s="238" t="s">
        <v>33</v>
      </c>
      <c r="B101" s="239"/>
      <c r="C101" s="239"/>
      <c r="D101" s="239"/>
      <c r="F101" s="31">
        <f>SUM(F28:F100)/21</f>
        <v>174.19852380952375</v>
      </c>
    </row>
    <row r="102" spans="1:6">
      <c r="F102" s="31">
        <f>SUM(F3:F100)/21</f>
        <v>216.17619047619047</v>
      </c>
    </row>
  </sheetData>
  <mergeCells count="3">
    <mergeCell ref="A1:D1"/>
    <mergeCell ref="A100:D100"/>
    <mergeCell ref="A101:D101"/>
  </mergeCells>
  <phoneticPr fontId="3" type="noConversion"/>
  <pageMargins left="0.23622047244094491" right="0.23622047244094491" top="0.74803149606299213" bottom="0.74803149606299213" header="0.31496062992125984" footer="0.31496062992125984"/>
  <pageSetup paperSize="12" scale="93" fitToHeight="0" orientation="portrait" r:id="rId1"/>
  <rowBreaks count="1" manualBreakCount="1">
    <brk id="56" max="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view="pageBreakPreview" topLeftCell="A26" zoomScaleNormal="85" zoomScaleSheetLayoutView="100" workbookViewId="0">
      <selection activeCell="G9" sqref="G9"/>
    </sheetView>
  </sheetViews>
  <sheetFormatPr defaultRowHeight="15.6"/>
  <cols>
    <col min="1" max="1" width="3" style="2" customWidth="1"/>
    <col min="2" max="2" width="2.77734375" style="2" customWidth="1"/>
    <col min="3" max="3" width="14.6640625" style="25" customWidth="1"/>
    <col min="4" max="4" width="28" style="26" customWidth="1"/>
    <col min="5" max="5" width="31.109375" style="2" customWidth="1"/>
    <col min="6" max="6" width="24.109375" style="2" customWidth="1"/>
    <col min="7" max="7" width="30.77734375" style="2" customWidth="1"/>
    <col min="8" max="13" width="3.6640625" style="27" customWidth="1"/>
    <col min="14" max="14" width="9" style="1"/>
    <col min="15" max="255" width="9" style="2"/>
    <col min="256" max="256" width="3" style="2" customWidth="1"/>
    <col min="257" max="257" width="2.77734375" style="2" customWidth="1"/>
    <col min="258" max="258" width="14.6640625" style="2" customWidth="1"/>
    <col min="259" max="259" width="28" style="2" customWidth="1"/>
    <col min="260" max="260" width="31.109375" style="2" customWidth="1"/>
    <col min="261" max="261" width="24.109375" style="2" customWidth="1"/>
    <col min="262" max="262" width="30.77734375" style="2" customWidth="1"/>
    <col min="263" max="267" width="3.6640625" style="2" customWidth="1"/>
    <col min="268" max="268" width="5.6640625" style="2" customWidth="1"/>
    <col min="269" max="269" width="3.6640625" style="2" customWidth="1"/>
    <col min="270" max="511" width="9" style="2"/>
    <col min="512" max="512" width="3" style="2" customWidth="1"/>
    <col min="513" max="513" width="2.77734375" style="2" customWidth="1"/>
    <col min="514" max="514" width="14.6640625" style="2" customWidth="1"/>
    <col min="515" max="515" width="28" style="2" customWidth="1"/>
    <col min="516" max="516" width="31.109375" style="2" customWidth="1"/>
    <col min="517" max="517" width="24.109375" style="2" customWidth="1"/>
    <col min="518" max="518" width="30.77734375" style="2" customWidth="1"/>
    <col min="519" max="523" width="3.6640625" style="2" customWidth="1"/>
    <col min="524" max="524" width="5.6640625" style="2" customWidth="1"/>
    <col min="525" max="525" width="3.6640625" style="2" customWidth="1"/>
    <col min="526" max="767" width="9" style="2"/>
    <col min="768" max="768" width="3" style="2" customWidth="1"/>
    <col min="769" max="769" width="2.77734375" style="2" customWidth="1"/>
    <col min="770" max="770" width="14.6640625" style="2" customWidth="1"/>
    <col min="771" max="771" width="28" style="2" customWidth="1"/>
    <col min="772" max="772" width="31.109375" style="2" customWidth="1"/>
    <col min="773" max="773" width="24.109375" style="2" customWidth="1"/>
    <col min="774" max="774" width="30.77734375" style="2" customWidth="1"/>
    <col min="775" max="779" width="3.6640625" style="2" customWidth="1"/>
    <col min="780" max="780" width="5.6640625" style="2" customWidth="1"/>
    <col min="781" max="781" width="3.6640625" style="2" customWidth="1"/>
    <col min="782" max="1023" width="9" style="2"/>
    <col min="1024" max="1024" width="3" style="2" customWidth="1"/>
    <col min="1025" max="1025" width="2.77734375" style="2" customWidth="1"/>
    <col min="1026" max="1026" width="14.6640625" style="2" customWidth="1"/>
    <col min="1027" max="1027" width="28" style="2" customWidth="1"/>
    <col min="1028" max="1028" width="31.109375" style="2" customWidth="1"/>
    <col min="1029" max="1029" width="24.109375" style="2" customWidth="1"/>
    <col min="1030" max="1030" width="30.77734375" style="2" customWidth="1"/>
    <col min="1031" max="1035" width="3.6640625" style="2" customWidth="1"/>
    <col min="1036" max="1036" width="5.6640625" style="2" customWidth="1"/>
    <col min="1037" max="1037" width="3.6640625" style="2" customWidth="1"/>
    <col min="1038" max="1279" width="9" style="2"/>
    <col min="1280" max="1280" width="3" style="2" customWidth="1"/>
    <col min="1281" max="1281" width="2.77734375" style="2" customWidth="1"/>
    <col min="1282" max="1282" width="14.6640625" style="2" customWidth="1"/>
    <col min="1283" max="1283" width="28" style="2" customWidth="1"/>
    <col min="1284" max="1284" width="31.109375" style="2" customWidth="1"/>
    <col min="1285" max="1285" width="24.109375" style="2" customWidth="1"/>
    <col min="1286" max="1286" width="30.77734375" style="2" customWidth="1"/>
    <col min="1287" max="1291" width="3.6640625" style="2" customWidth="1"/>
    <col min="1292" max="1292" width="5.6640625" style="2" customWidth="1"/>
    <col min="1293" max="1293" width="3.6640625" style="2" customWidth="1"/>
    <col min="1294" max="1535" width="9" style="2"/>
    <col min="1536" max="1536" width="3" style="2" customWidth="1"/>
    <col min="1537" max="1537" width="2.77734375" style="2" customWidth="1"/>
    <col min="1538" max="1538" width="14.6640625" style="2" customWidth="1"/>
    <col min="1539" max="1539" width="28" style="2" customWidth="1"/>
    <col min="1540" max="1540" width="31.109375" style="2" customWidth="1"/>
    <col min="1541" max="1541" width="24.109375" style="2" customWidth="1"/>
    <col min="1542" max="1542" width="30.77734375" style="2" customWidth="1"/>
    <col min="1543" max="1547" width="3.6640625" style="2" customWidth="1"/>
    <col min="1548" max="1548" width="5.6640625" style="2" customWidth="1"/>
    <col min="1549" max="1549" width="3.6640625" style="2" customWidth="1"/>
    <col min="1550" max="1791" width="9" style="2"/>
    <col min="1792" max="1792" width="3" style="2" customWidth="1"/>
    <col min="1793" max="1793" width="2.77734375" style="2" customWidth="1"/>
    <col min="1794" max="1794" width="14.6640625" style="2" customWidth="1"/>
    <col min="1795" max="1795" width="28" style="2" customWidth="1"/>
    <col min="1796" max="1796" width="31.109375" style="2" customWidth="1"/>
    <col min="1797" max="1797" width="24.109375" style="2" customWidth="1"/>
    <col min="1798" max="1798" width="30.77734375" style="2" customWidth="1"/>
    <col min="1799" max="1803" width="3.6640625" style="2" customWidth="1"/>
    <col min="1804" max="1804" width="5.6640625" style="2" customWidth="1"/>
    <col min="1805" max="1805" width="3.6640625" style="2" customWidth="1"/>
    <col min="1806" max="2047" width="9" style="2"/>
    <col min="2048" max="2048" width="3" style="2" customWidth="1"/>
    <col min="2049" max="2049" width="2.77734375" style="2" customWidth="1"/>
    <col min="2050" max="2050" width="14.6640625" style="2" customWidth="1"/>
    <col min="2051" max="2051" width="28" style="2" customWidth="1"/>
    <col min="2052" max="2052" width="31.109375" style="2" customWidth="1"/>
    <col min="2053" max="2053" width="24.109375" style="2" customWidth="1"/>
    <col min="2054" max="2054" width="30.77734375" style="2" customWidth="1"/>
    <col min="2055" max="2059" width="3.6640625" style="2" customWidth="1"/>
    <col min="2060" max="2060" width="5.6640625" style="2" customWidth="1"/>
    <col min="2061" max="2061" width="3.6640625" style="2" customWidth="1"/>
    <col min="2062" max="2303" width="9" style="2"/>
    <col min="2304" max="2304" width="3" style="2" customWidth="1"/>
    <col min="2305" max="2305" width="2.77734375" style="2" customWidth="1"/>
    <col min="2306" max="2306" width="14.6640625" style="2" customWidth="1"/>
    <col min="2307" max="2307" width="28" style="2" customWidth="1"/>
    <col min="2308" max="2308" width="31.109375" style="2" customWidth="1"/>
    <col min="2309" max="2309" width="24.109375" style="2" customWidth="1"/>
    <col min="2310" max="2310" width="30.77734375" style="2" customWidth="1"/>
    <col min="2311" max="2315" width="3.6640625" style="2" customWidth="1"/>
    <col min="2316" max="2316" width="5.6640625" style="2" customWidth="1"/>
    <col min="2317" max="2317" width="3.6640625" style="2" customWidth="1"/>
    <col min="2318" max="2559" width="9" style="2"/>
    <col min="2560" max="2560" width="3" style="2" customWidth="1"/>
    <col min="2561" max="2561" width="2.77734375" style="2" customWidth="1"/>
    <col min="2562" max="2562" width="14.6640625" style="2" customWidth="1"/>
    <col min="2563" max="2563" width="28" style="2" customWidth="1"/>
    <col min="2564" max="2564" width="31.109375" style="2" customWidth="1"/>
    <col min="2565" max="2565" width="24.109375" style="2" customWidth="1"/>
    <col min="2566" max="2566" width="30.77734375" style="2" customWidth="1"/>
    <col min="2567" max="2571" width="3.6640625" style="2" customWidth="1"/>
    <col min="2572" max="2572" width="5.6640625" style="2" customWidth="1"/>
    <col min="2573" max="2573" width="3.6640625" style="2" customWidth="1"/>
    <col min="2574" max="2815" width="9" style="2"/>
    <col min="2816" max="2816" width="3" style="2" customWidth="1"/>
    <col min="2817" max="2817" width="2.77734375" style="2" customWidth="1"/>
    <col min="2818" max="2818" width="14.6640625" style="2" customWidth="1"/>
    <col min="2819" max="2819" width="28" style="2" customWidth="1"/>
    <col min="2820" max="2820" width="31.109375" style="2" customWidth="1"/>
    <col min="2821" max="2821" width="24.109375" style="2" customWidth="1"/>
    <col min="2822" max="2822" width="30.77734375" style="2" customWidth="1"/>
    <col min="2823" max="2827" width="3.6640625" style="2" customWidth="1"/>
    <col min="2828" max="2828" width="5.6640625" style="2" customWidth="1"/>
    <col min="2829" max="2829" width="3.6640625" style="2" customWidth="1"/>
    <col min="2830" max="3071" width="9" style="2"/>
    <col min="3072" max="3072" width="3" style="2" customWidth="1"/>
    <col min="3073" max="3073" width="2.77734375" style="2" customWidth="1"/>
    <col min="3074" max="3074" width="14.6640625" style="2" customWidth="1"/>
    <col min="3075" max="3075" width="28" style="2" customWidth="1"/>
    <col min="3076" max="3076" width="31.109375" style="2" customWidth="1"/>
    <col min="3077" max="3077" width="24.109375" style="2" customWidth="1"/>
    <col min="3078" max="3078" width="30.77734375" style="2" customWidth="1"/>
    <col min="3079" max="3083" width="3.6640625" style="2" customWidth="1"/>
    <col min="3084" max="3084" width="5.6640625" style="2" customWidth="1"/>
    <col min="3085" max="3085" width="3.6640625" style="2" customWidth="1"/>
    <col min="3086" max="3327" width="9" style="2"/>
    <col min="3328" max="3328" width="3" style="2" customWidth="1"/>
    <col min="3329" max="3329" width="2.77734375" style="2" customWidth="1"/>
    <col min="3330" max="3330" width="14.6640625" style="2" customWidth="1"/>
    <col min="3331" max="3331" width="28" style="2" customWidth="1"/>
    <col min="3332" max="3332" width="31.109375" style="2" customWidth="1"/>
    <col min="3333" max="3333" width="24.109375" style="2" customWidth="1"/>
    <col min="3334" max="3334" width="30.77734375" style="2" customWidth="1"/>
    <col min="3335" max="3339" width="3.6640625" style="2" customWidth="1"/>
    <col min="3340" max="3340" width="5.6640625" style="2" customWidth="1"/>
    <col min="3341" max="3341" width="3.6640625" style="2" customWidth="1"/>
    <col min="3342" max="3583" width="9" style="2"/>
    <col min="3584" max="3584" width="3" style="2" customWidth="1"/>
    <col min="3585" max="3585" width="2.77734375" style="2" customWidth="1"/>
    <col min="3586" max="3586" width="14.6640625" style="2" customWidth="1"/>
    <col min="3587" max="3587" width="28" style="2" customWidth="1"/>
    <col min="3588" max="3588" width="31.109375" style="2" customWidth="1"/>
    <col min="3589" max="3589" width="24.109375" style="2" customWidth="1"/>
    <col min="3590" max="3590" width="30.77734375" style="2" customWidth="1"/>
    <col min="3591" max="3595" width="3.6640625" style="2" customWidth="1"/>
    <col min="3596" max="3596" width="5.6640625" style="2" customWidth="1"/>
    <col min="3597" max="3597" width="3.6640625" style="2" customWidth="1"/>
    <col min="3598" max="3839" width="9" style="2"/>
    <col min="3840" max="3840" width="3" style="2" customWidth="1"/>
    <col min="3841" max="3841" width="2.77734375" style="2" customWidth="1"/>
    <col min="3842" max="3842" width="14.6640625" style="2" customWidth="1"/>
    <col min="3843" max="3843" width="28" style="2" customWidth="1"/>
    <col min="3844" max="3844" width="31.109375" style="2" customWidth="1"/>
    <col min="3845" max="3845" width="24.109375" style="2" customWidth="1"/>
    <col min="3846" max="3846" width="30.77734375" style="2" customWidth="1"/>
    <col min="3847" max="3851" width="3.6640625" style="2" customWidth="1"/>
    <col min="3852" max="3852" width="5.6640625" style="2" customWidth="1"/>
    <col min="3853" max="3853" width="3.6640625" style="2" customWidth="1"/>
    <col min="3854" max="4095" width="9" style="2"/>
    <col min="4096" max="4096" width="3" style="2" customWidth="1"/>
    <col min="4097" max="4097" width="2.77734375" style="2" customWidth="1"/>
    <col min="4098" max="4098" width="14.6640625" style="2" customWidth="1"/>
    <col min="4099" max="4099" width="28" style="2" customWidth="1"/>
    <col min="4100" max="4100" width="31.109375" style="2" customWidth="1"/>
    <col min="4101" max="4101" width="24.109375" style="2" customWidth="1"/>
    <col min="4102" max="4102" width="30.77734375" style="2" customWidth="1"/>
    <col min="4103" max="4107" width="3.6640625" style="2" customWidth="1"/>
    <col min="4108" max="4108" width="5.6640625" style="2" customWidth="1"/>
    <col min="4109" max="4109" width="3.6640625" style="2" customWidth="1"/>
    <col min="4110" max="4351" width="9" style="2"/>
    <col min="4352" max="4352" width="3" style="2" customWidth="1"/>
    <col min="4353" max="4353" width="2.77734375" style="2" customWidth="1"/>
    <col min="4354" max="4354" width="14.6640625" style="2" customWidth="1"/>
    <col min="4355" max="4355" width="28" style="2" customWidth="1"/>
    <col min="4356" max="4356" width="31.109375" style="2" customWidth="1"/>
    <col min="4357" max="4357" width="24.109375" style="2" customWidth="1"/>
    <col min="4358" max="4358" width="30.77734375" style="2" customWidth="1"/>
    <col min="4359" max="4363" width="3.6640625" style="2" customWidth="1"/>
    <col min="4364" max="4364" width="5.6640625" style="2" customWidth="1"/>
    <col min="4365" max="4365" width="3.6640625" style="2" customWidth="1"/>
    <col min="4366" max="4607" width="9" style="2"/>
    <col min="4608" max="4608" width="3" style="2" customWidth="1"/>
    <col min="4609" max="4609" width="2.77734375" style="2" customWidth="1"/>
    <col min="4610" max="4610" width="14.6640625" style="2" customWidth="1"/>
    <col min="4611" max="4611" width="28" style="2" customWidth="1"/>
    <col min="4612" max="4612" width="31.109375" style="2" customWidth="1"/>
    <col min="4613" max="4613" width="24.109375" style="2" customWidth="1"/>
    <col min="4614" max="4614" width="30.77734375" style="2" customWidth="1"/>
    <col min="4615" max="4619" width="3.6640625" style="2" customWidth="1"/>
    <col min="4620" max="4620" width="5.6640625" style="2" customWidth="1"/>
    <col min="4621" max="4621" width="3.6640625" style="2" customWidth="1"/>
    <col min="4622" max="4863" width="9" style="2"/>
    <col min="4864" max="4864" width="3" style="2" customWidth="1"/>
    <col min="4865" max="4865" width="2.77734375" style="2" customWidth="1"/>
    <col min="4866" max="4866" width="14.6640625" style="2" customWidth="1"/>
    <col min="4867" max="4867" width="28" style="2" customWidth="1"/>
    <col min="4868" max="4868" width="31.109375" style="2" customWidth="1"/>
    <col min="4869" max="4869" width="24.109375" style="2" customWidth="1"/>
    <col min="4870" max="4870" width="30.77734375" style="2" customWidth="1"/>
    <col min="4871" max="4875" width="3.6640625" style="2" customWidth="1"/>
    <col min="4876" max="4876" width="5.6640625" style="2" customWidth="1"/>
    <col min="4877" max="4877" width="3.6640625" style="2" customWidth="1"/>
    <col min="4878" max="5119" width="9" style="2"/>
    <col min="5120" max="5120" width="3" style="2" customWidth="1"/>
    <col min="5121" max="5121" width="2.77734375" style="2" customWidth="1"/>
    <col min="5122" max="5122" width="14.6640625" style="2" customWidth="1"/>
    <col min="5123" max="5123" width="28" style="2" customWidth="1"/>
    <col min="5124" max="5124" width="31.109375" style="2" customWidth="1"/>
    <col min="5125" max="5125" width="24.109375" style="2" customWidth="1"/>
    <col min="5126" max="5126" width="30.77734375" style="2" customWidth="1"/>
    <col min="5127" max="5131" width="3.6640625" style="2" customWidth="1"/>
    <col min="5132" max="5132" width="5.6640625" style="2" customWidth="1"/>
    <col min="5133" max="5133" width="3.6640625" style="2" customWidth="1"/>
    <col min="5134" max="5375" width="9" style="2"/>
    <col min="5376" max="5376" width="3" style="2" customWidth="1"/>
    <col min="5377" max="5377" width="2.77734375" style="2" customWidth="1"/>
    <col min="5378" max="5378" width="14.6640625" style="2" customWidth="1"/>
    <col min="5379" max="5379" width="28" style="2" customWidth="1"/>
    <col min="5380" max="5380" width="31.109375" style="2" customWidth="1"/>
    <col min="5381" max="5381" width="24.109375" style="2" customWidth="1"/>
    <col min="5382" max="5382" width="30.77734375" style="2" customWidth="1"/>
    <col min="5383" max="5387" width="3.6640625" style="2" customWidth="1"/>
    <col min="5388" max="5388" width="5.6640625" style="2" customWidth="1"/>
    <col min="5389" max="5389" width="3.6640625" style="2" customWidth="1"/>
    <col min="5390" max="5631" width="9" style="2"/>
    <col min="5632" max="5632" width="3" style="2" customWidth="1"/>
    <col min="5633" max="5633" width="2.77734375" style="2" customWidth="1"/>
    <col min="5634" max="5634" width="14.6640625" style="2" customWidth="1"/>
    <col min="5635" max="5635" width="28" style="2" customWidth="1"/>
    <col min="5636" max="5636" width="31.109375" style="2" customWidth="1"/>
    <col min="5637" max="5637" width="24.109375" style="2" customWidth="1"/>
    <col min="5638" max="5638" width="30.77734375" style="2" customWidth="1"/>
    <col min="5639" max="5643" width="3.6640625" style="2" customWidth="1"/>
    <col min="5644" max="5644" width="5.6640625" style="2" customWidth="1"/>
    <col min="5645" max="5645" width="3.6640625" style="2" customWidth="1"/>
    <col min="5646" max="5887" width="9" style="2"/>
    <col min="5888" max="5888" width="3" style="2" customWidth="1"/>
    <col min="5889" max="5889" width="2.77734375" style="2" customWidth="1"/>
    <col min="5890" max="5890" width="14.6640625" style="2" customWidth="1"/>
    <col min="5891" max="5891" width="28" style="2" customWidth="1"/>
    <col min="5892" max="5892" width="31.109375" style="2" customWidth="1"/>
    <col min="5893" max="5893" width="24.109375" style="2" customWidth="1"/>
    <col min="5894" max="5894" width="30.77734375" style="2" customWidth="1"/>
    <col min="5895" max="5899" width="3.6640625" style="2" customWidth="1"/>
    <col min="5900" max="5900" width="5.6640625" style="2" customWidth="1"/>
    <col min="5901" max="5901" width="3.6640625" style="2" customWidth="1"/>
    <col min="5902" max="6143" width="9" style="2"/>
    <col min="6144" max="6144" width="3" style="2" customWidth="1"/>
    <col min="6145" max="6145" width="2.77734375" style="2" customWidth="1"/>
    <col min="6146" max="6146" width="14.6640625" style="2" customWidth="1"/>
    <col min="6147" max="6147" width="28" style="2" customWidth="1"/>
    <col min="6148" max="6148" width="31.109375" style="2" customWidth="1"/>
    <col min="6149" max="6149" width="24.109375" style="2" customWidth="1"/>
    <col min="6150" max="6150" width="30.77734375" style="2" customWidth="1"/>
    <col min="6151" max="6155" width="3.6640625" style="2" customWidth="1"/>
    <col min="6156" max="6156" width="5.6640625" style="2" customWidth="1"/>
    <col min="6157" max="6157" width="3.6640625" style="2" customWidth="1"/>
    <col min="6158" max="6399" width="9" style="2"/>
    <col min="6400" max="6400" width="3" style="2" customWidth="1"/>
    <col min="6401" max="6401" width="2.77734375" style="2" customWidth="1"/>
    <col min="6402" max="6402" width="14.6640625" style="2" customWidth="1"/>
    <col min="6403" max="6403" width="28" style="2" customWidth="1"/>
    <col min="6404" max="6404" width="31.109375" style="2" customWidth="1"/>
    <col min="6405" max="6405" width="24.109375" style="2" customWidth="1"/>
    <col min="6406" max="6406" width="30.77734375" style="2" customWidth="1"/>
    <col min="6407" max="6411" width="3.6640625" style="2" customWidth="1"/>
    <col min="6412" max="6412" width="5.6640625" style="2" customWidth="1"/>
    <col min="6413" max="6413" width="3.6640625" style="2" customWidth="1"/>
    <col min="6414" max="6655" width="9" style="2"/>
    <col min="6656" max="6656" width="3" style="2" customWidth="1"/>
    <col min="6657" max="6657" width="2.77734375" style="2" customWidth="1"/>
    <col min="6658" max="6658" width="14.6640625" style="2" customWidth="1"/>
    <col min="6659" max="6659" width="28" style="2" customWidth="1"/>
    <col min="6660" max="6660" width="31.109375" style="2" customWidth="1"/>
    <col min="6661" max="6661" width="24.109375" style="2" customWidth="1"/>
    <col min="6662" max="6662" width="30.77734375" style="2" customWidth="1"/>
    <col min="6663" max="6667" width="3.6640625" style="2" customWidth="1"/>
    <col min="6668" max="6668" width="5.6640625" style="2" customWidth="1"/>
    <col min="6669" max="6669" width="3.6640625" style="2" customWidth="1"/>
    <col min="6670" max="6911" width="9" style="2"/>
    <col min="6912" max="6912" width="3" style="2" customWidth="1"/>
    <col min="6913" max="6913" width="2.77734375" style="2" customWidth="1"/>
    <col min="6914" max="6914" width="14.6640625" style="2" customWidth="1"/>
    <col min="6915" max="6915" width="28" style="2" customWidth="1"/>
    <col min="6916" max="6916" width="31.109375" style="2" customWidth="1"/>
    <col min="6917" max="6917" width="24.109375" style="2" customWidth="1"/>
    <col min="6918" max="6918" width="30.77734375" style="2" customWidth="1"/>
    <col min="6919" max="6923" width="3.6640625" style="2" customWidth="1"/>
    <col min="6924" max="6924" width="5.6640625" style="2" customWidth="1"/>
    <col min="6925" max="6925" width="3.6640625" style="2" customWidth="1"/>
    <col min="6926" max="7167" width="9" style="2"/>
    <col min="7168" max="7168" width="3" style="2" customWidth="1"/>
    <col min="7169" max="7169" width="2.77734375" style="2" customWidth="1"/>
    <col min="7170" max="7170" width="14.6640625" style="2" customWidth="1"/>
    <col min="7171" max="7171" width="28" style="2" customWidth="1"/>
    <col min="7172" max="7172" width="31.109375" style="2" customWidth="1"/>
    <col min="7173" max="7173" width="24.109375" style="2" customWidth="1"/>
    <col min="7174" max="7174" width="30.77734375" style="2" customWidth="1"/>
    <col min="7175" max="7179" width="3.6640625" style="2" customWidth="1"/>
    <col min="7180" max="7180" width="5.6640625" style="2" customWidth="1"/>
    <col min="7181" max="7181" width="3.6640625" style="2" customWidth="1"/>
    <col min="7182" max="7423" width="9" style="2"/>
    <col min="7424" max="7424" width="3" style="2" customWidth="1"/>
    <col min="7425" max="7425" width="2.77734375" style="2" customWidth="1"/>
    <col min="7426" max="7426" width="14.6640625" style="2" customWidth="1"/>
    <col min="7427" max="7427" width="28" style="2" customWidth="1"/>
    <col min="7428" max="7428" width="31.109375" style="2" customWidth="1"/>
    <col min="7429" max="7429" width="24.109375" style="2" customWidth="1"/>
    <col min="7430" max="7430" width="30.77734375" style="2" customWidth="1"/>
    <col min="7431" max="7435" width="3.6640625" style="2" customWidth="1"/>
    <col min="7436" max="7436" width="5.6640625" style="2" customWidth="1"/>
    <col min="7437" max="7437" width="3.6640625" style="2" customWidth="1"/>
    <col min="7438" max="7679" width="9" style="2"/>
    <col min="7680" max="7680" width="3" style="2" customWidth="1"/>
    <col min="7681" max="7681" width="2.77734375" style="2" customWidth="1"/>
    <col min="7682" max="7682" width="14.6640625" style="2" customWidth="1"/>
    <col min="7683" max="7683" width="28" style="2" customWidth="1"/>
    <col min="7684" max="7684" width="31.109375" style="2" customWidth="1"/>
    <col min="7685" max="7685" width="24.109375" style="2" customWidth="1"/>
    <col min="7686" max="7686" width="30.77734375" style="2" customWidth="1"/>
    <col min="7687" max="7691" width="3.6640625" style="2" customWidth="1"/>
    <col min="7692" max="7692" width="5.6640625" style="2" customWidth="1"/>
    <col min="7693" max="7693" width="3.6640625" style="2" customWidth="1"/>
    <col min="7694" max="7935" width="9" style="2"/>
    <col min="7936" max="7936" width="3" style="2" customWidth="1"/>
    <col min="7937" max="7937" width="2.77734375" style="2" customWidth="1"/>
    <col min="7938" max="7938" width="14.6640625" style="2" customWidth="1"/>
    <col min="7939" max="7939" width="28" style="2" customWidth="1"/>
    <col min="7940" max="7940" width="31.109375" style="2" customWidth="1"/>
    <col min="7941" max="7941" width="24.109375" style="2" customWidth="1"/>
    <col min="7942" max="7942" width="30.77734375" style="2" customWidth="1"/>
    <col min="7943" max="7947" width="3.6640625" style="2" customWidth="1"/>
    <col min="7948" max="7948" width="5.6640625" style="2" customWidth="1"/>
    <col min="7949" max="7949" width="3.6640625" style="2" customWidth="1"/>
    <col min="7950" max="8191" width="9" style="2"/>
    <col min="8192" max="8192" width="3" style="2" customWidth="1"/>
    <col min="8193" max="8193" width="2.77734375" style="2" customWidth="1"/>
    <col min="8194" max="8194" width="14.6640625" style="2" customWidth="1"/>
    <col min="8195" max="8195" width="28" style="2" customWidth="1"/>
    <col min="8196" max="8196" width="31.109375" style="2" customWidth="1"/>
    <col min="8197" max="8197" width="24.109375" style="2" customWidth="1"/>
    <col min="8198" max="8198" width="30.77734375" style="2" customWidth="1"/>
    <col min="8199" max="8203" width="3.6640625" style="2" customWidth="1"/>
    <col min="8204" max="8204" width="5.6640625" style="2" customWidth="1"/>
    <col min="8205" max="8205" width="3.6640625" style="2" customWidth="1"/>
    <col min="8206" max="8447" width="9" style="2"/>
    <col min="8448" max="8448" width="3" style="2" customWidth="1"/>
    <col min="8449" max="8449" width="2.77734375" style="2" customWidth="1"/>
    <col min="8450" max="8450" width="14.6640625" style="2" customWidth="1"/>
    <col min="8451" max="8451" width="28" style="2" customWidth="1"/>
    <col min="8452" max="8452" width="31.109375" style="2" customWidth="1"/>
    <col min="8453" max="8453" width="24.109375" style="2" customWidth="1"/>
    <col min="8454" max="8454" width="30.77734375" style="2" customWidth="1"/>
    <col min="8455" max="8459" width="3.6640625" style="2" customWidth="1"/>
    <col min="8460" max="8460" width="5.6640625" style="2" customWidth="1"/>
    <col min="8461" max="8461" width="3.6640625" style="2" customWidth="1"/>
    <col min="8462" max="8703" width="9" style="2"/>
    <col min="8704" max="8704" width="3" style="2" customWidth="1"/>
    <col min="8705" max="8705" width="2.77734375" style="2" customWidth="1"/>
    <col min="8706" max="8706" width="14.6640625" style="2" customWidth="1"/>
    <col min="8707" max="8707" width="28" style="2" customWidth="1"/>
    <col min="8708" max="8708" width="31.109375" style="2" customWidth="1"/>
    <col min="8709" max="8709" width="24.109375" style="2" customWidth="1"/>
    <col min="8710" max="8710" width="30.77734375" style="2" customWidth="1"/>
    <col min="8711" max="8715" width="3.6640625" style="2" customWidth="1"/>
    <col min="8716" max="8716" width="5.6640625" style="2" customWidth="1"/>
    <col min="8717" max="8717" width="3.6640625" style="2" customWidth="1"/>
    <col min="8718" max="8959" width="9" style="2"/>
    <col min="8960" max="8960" width="3" style="2" customWidth="1"/>
    <col min="8961" max="8961" width="2.77734375" style="2" customWidth="1"/>
    <col min="8962" max="8962" width="14.6640625" style="2" customWidth="1"/>
    <col min="8963" max="8963" width="28" style="2" customWidth="1"/>
    <col min="8964" max="8964" width="31.109375" style="2" customWidth="1"/>
    <col min="8965" max="8965" width="24.109375" style="2" customWidth="1"/>
    <col min="8966" max="8966" width="30.77734375" style="2" customWidth="1"/>
    <col min="8967" max="8971" width="3.6640625" style="2" customWidth="1"/>
    <col min="8972" max="8972" width="5.6640625" style="2" customWidth="1"/>
    <col min="8973" max="8973" width="3.6640625" style="2" customWidth="1"/>
    <col min="8974" max="9215" width="9" style="2"/>
    <col min="9216" max="9216" width="3" style="2" customWidth="1"/>
    <col min="9217" max="9217" width="2.77734375" style="2" customWidth="1"/>
    <col min="9218" max="9218" width="14.6640625" style="2" customWidth="1"/>
    <col min="9219" max="9219" width="28" style="2" customWidth="1"/>
    <col min="9220" max="9220" width="31.109375" style="2" customWidth="1"/>
    <col min="9221" max="9221" width="24.109375" style="2" customWidth="1"/>
    <col min="9222" max="9222" width="30.77734375" style="2" customWidth="1"/>
    <col min="9223" max="9227" width="3.6640625" style="2" customWidth="1"/>
    <col min="9228" max="9228" width="5.6640625" style="2" customWidth="1"/>
    <col min="9229" max="9229" width="3.6640625" style="2" customWidth="1"/>
    <col min="9230" max="9471" width="9" style="2"/>
    <col min="9472" max="9472" width="3" style="2" customWidth="1"/>
    <col min="9473" max="9473" width="2.77734375" style="2" customWidth="1"/>
    <col min="9474" max="9474" width="14.6640625" style="2" customWidth="1"/>
    <col min="9475" max="9475" width="28" style="2" customWidth="1"/>
    <col min="9476" max="9476" width="31.109375" style="2" customWidth="1"/>
    <col min="9477" max="9477" width="24.109375" style="2" customWidth="1"/>
    <col min="9478" max="9478" width="30.77734375" style="2" customWidth="1"/>
    <col min="9479" max="9483" width="3.6640625" style="2" customWidth="1"/>
    <col min="9484" max="9484" width="5.6640625" style="2" customWidth="1"/>
    <col min="9485" max="9485" width="3.6640625" style="2" customWidth="1"/>
    <col min="9486" max="9727" width="9" style="2"/>
    <col min="9728" max="9728" width="3" style="2" customWidth="1"/>
    <col min="9729" max="9729" width="2.77734375" style="2" customWidth="1"/>
    <col min="9730" max="9730" width="14.6640625" style="2" customWidth="1"/>
    <col min="9731" max="9731" width="28" style="2" customWidth="1"/>
    <col min="9732" max="9732" width="31.109375" style="2" customWidth="1"/>
    <col min="9733" max="9733" width="24.109375" style="2" customWidth="1"/>
    <col min="9734" max="9734" width="30.77734375" style="2" customWidth="1"/>
    <col min="9735" max="9739" width="3.6640625" style="2" customWidth="1"/>
    <col min="9740" max="9740" width="5.6640625" style="2" customWidth="1"/>
    <col min="9741" max="9741" width="3.6640625" style="2" customWidth="1"/>
    <col min="9742" max="9983" width="9" style="2"/>
    <col min="9984" max="9984" width="3" style="2" customWidth="1"/>
    <col min="9985" max="9985" width="2.77734375" style="2" customWidth="1"/>
    <col min="9986" max="9986" width="14.6640625" style="2" customWidth="1"/>
    <col min="9987" max="9987" width="28" style="2" customWidth="1"/>
    <col min="9988" max="9988" width="31.109375" style="2" customWidth="1"/>
    <col min="9989" max="9989" width="24.109375" style="2" customWidth="1"/>
    <col min="9990" max="9990" width="30.77734375" style="2" customWidth="1"/>
    <col min="9991" max="9995" width="3.6640625" style="2" customWidth="1"/>
    <col min="9996" max="9996" width="5.6640625" style="2" customWidth="1"/>
    <col min="9997" max="9997" width="3.6640625" style="2" customWidth="1"/>
    <col min="9998" max="10239" width="9" style="2"/>
    <col min="10240" max="10240" width="3" style="2" customWidth="1"/>
    <col min="10241" max="10241" width="2.77734375" style="2" customWidth="1"/>
    <col min="10242" max="10242" width="14.6640625" style="2" customWidth="1"/>
    <col min="10243" max="10243" width="28" style="2" customWidth="1"/>
    <col min="10244" max="10244" width="31.109375" style="2" customWidth="1"/>
    <col min="10245" max="10245" width="24.109375" style="2" customWidth="1"/>
    <col min="10246" max="10246" width="30.77734375" style="2" customWidth="1"/>
    <col min="10247" max="10251" width="3.6640625" style="2" customWidth="1"/>
    <col min="10252" max="10252" width="5.6640625" style="2" customWidth="1"/>
    <col min="10253" max="10253" width="3.6640625" style="2" customWidth="1"/>
    <col min="10254" max="10495" width="9" style="2"/>
    <col min="10496" max="10496" width="3" style="2" customWidth="1"/>
    <col min="10497" max="10497" width="2.77734375" style="2" customWidth="1"/>
    <col min="10498" max="10498" width="14.6640625" style="2" customWidth="1"/>
    <col min="10499" max="10499" width="28" style="2" customWidth="1"/>
    <col min="10500" max="10500" width="31.109375" style="2" customWidth="1"/>
    <col min="10501" max="10501" width="24.109375" style="2" customWidth="1"/>
    <col min="10502" max="10502" width="30.77734375" style="2" customWidth="1"/>
    <col min="10503" max="10507" width="3.6640625" style="2" customWidth="1"/>
    <col min="10508" max="10508" width="5.6640625" style="2" customWidth="1"/>
    <col min="10509" max="10509" width="3.6640625" style="2" customWidth="1"/>
    <col min="10510" max="10751" width="9" style="2"/>
    <col min="10752" max="10752" width="3" style="2" customWidth="1"/>
    <col min="10753" max="10753" width="2.77734375" style="2" customWidth="1"/>
    <col min="10754" max="10754" width="14.6640625" style="2" customWidth="1"/>
    <col min="10755" max="10755" width="28" style="2" customWidth="1"/>
    <col min="10756" max="10756" width="31.109375" style="2" customWidth="1"/>
    <col min="10757" max="10757" width="24.109375" style="2" customWidth="1"/>
    <col min="10758" max="10758" width="30.77734375" style="2" customWidth="1"/>
    <col min="10759" max="10763" width="3.6640625" style="2" customWidth="1"/>
    <col min="10764" max="10764" width="5.6640625" style="2" customWidth="1"/>
    <col min="10765" max="10765" width="3.6640625" style="2" customWidth="1"/>
    <col min="10766" max="11007" width="9" style="2"/>
    <col min="11008" max="11008" width="3" style="2" customWidth="1"/>
    <col min="11009" max="11009" width="2.77734375" style="2" customWidth="1"/>
    <col min="11010" max="11010" width="14.6640625" style="2" customWidth="1"/>
    <col min="11011" max="11011" width="28" style="2" customWidth="1"/>
    <col min="11012" max="11012" width="31.109375" style="2" customWidth="1"/>
    <col min="11013" max="11013" width="24.109375" style="2" customWidth="1"/>
    <col min="11014" max="11014" width="30.77734375" style="2" customWidth="1"/>
    <col min="11015" max="11019" width="3.6640625" style="2" customWidth="1"/>
    <col min="11020" max="11020" width="5.6640625" style="2" customWidth="1"/>
    <col min="11021" max="11021" width="3.6640625" style="2" customWidth="1"/>
    <col min="11022" max="11263" width="9" style="2"/>
    <col min="11264" max="11264" width="3" style="2" customWidth="1"/>
    <col min="11265" max="11265" width="2.77734375" style="2" customWidth="1"/>
    <col min="11266" max="11266" width="14.6640625" style="2" customWidth="1"/>
    <col min="11267" max="11267" width="28" style="2" customWidth="1"/>
    <col min="11268" max="11268" width="31.109375" style="2" customWidth="1"/>
    <col min="11269" max="11269" width="24.109375" style="2" customWidth="1"/>
    <col min="11270" max="11270" width="30.77734375" style="2" customWidth="1"/>
    <col min="11271" max="11275" width="3.6640625" style="2" customWidth="1"/>
    <col min="11276" max="11276" width="5.6640625" style="2" customWidth="1"/>
    <col min="11277" max="11277" width="3.6640625" style="2" customWidth="1"/>
    <col min="11278" max="11519" width="9" style="2"/>
    <col min="11520" max="11520" width="3" style="2" customWidth="1"/>
    <col min="11521" max="11521" width="2.77734375" style="2" customWidth="1"/>
    <col min="11522" max="11522" width="14.6640625" style="2" customWidth="1"/>
    <col min="11523" max="11523" width="28" style="2" customWidth="1"/>
    <col min="11524" max="11524" width="31.109375" style="2" customWidth="1"/>
    <col min="11525" max="11525" width="24.109375" style="2" customWidth="1"/>
    <col min="11526" max="11526" width="30.77734375" style="2" customWidth="1"/>
    <col min="11527" max="11531" width="3.6640625" style="2" customWidth="1"/>
    <col min="11532" max="11532" width="5.6640625" style="2" customWidth="1"/>
    <col min="11533" max="11533" width="3.6640625" style="2" customWidth="1"/>
    <col min="11534" max="11775" width="9" style="2"/>
    <col min="11776" max="11776" width="3" style="2" customWidth="1"/>
    <col min="11777" max="11777" width="2.77734375" style="2" customWidth="1"/>
    <col min="11778" max="11778" width="14.6640625" style="2" customWidth="1"/>
    <col min="11779" max="11779" width="28" style="2" customWidth="1"/>
    <col min="11780" max="11780" width="31.109375" style="2" customWidth="1"/>
    <col min="11781" max="11781" width="24.109375" style="2" customWidth="1"/>
    <col min="11782" max="11782" width="30.77734375" style="2" customWidth="1"/>
    <col min="11783" max="11787" width="3.6640625" style="2" customWidth="1"/>
    <col min="11788" max="11788" width="5.6640625" style="2" customWidth="1"/>
    <col min="11789" max="11789" width="3.6640625" style="2" customWidth="1"/>
    <col min="11790" max="12031" width="9" style="2"/>
    <col min="12032" max="12032" width="3" style="2" customWidth="1"/>
    <col min="12033" max="12033" width="2.77734375" style="2" customWidth="1"/>
    <col min="12034" max="12034" width="14.6640625" style="2" customWidth="1"/>
    <col min="12035" max="12035" width="28" style="2" customWidth="1"/>
    <col min="12036" max="12036" width="31.109375" style="2" customWidth="1"/>
    <col min="12037" max="12037" width="24.109375" style="2" customWidth="1"/>
    <col min="12038" max="12038" width="30.77734375" style="2" customWidth="1"/>
    <col min="12039" max="12043" width="3.6640625" style="2" customWidth="1"/>
    <col min="12044" max="12044" width="5.6640625" style="2" customWidth="1"/>
    <col min="12045" max="12045" width="3.6640625" style="2" customWidth="1"/>
    <col min="12046" max="12287" width="9" style="2"/>
    <col min="12288" max="12288" width="3" style="2" customWidth="1"/>
    <col min="12289" max="12289" width="2.77734375" style="2" customWidth="1"/>
    <col min="12290" max="12290" width="14.6640625" style="2" customWidth="1"/>
    <col min="12291" max="12291" width="28" style="2" customWidth="1"/>
    <col min="12292" max="12292" width="31.109375" style="2" customWidth="1"/>
    <col min="12293" max="12293" width="24.109375" style="2" customWidth="1"/>
    <col min="12294" max="12294" width="30.77734375" style="2" customWidth="1"/>
    <col min="12295" max="12299" width="3.6640625" style="2" customWidth="1"/>
    <col min="12300" max="12300" width="5.6640625" style="2" customWidth="1"/>
    <col min="12301" max="12301" width="3.6640625" style="2" customWidth="1"/>
    <col min="12302" max="12543" width="9" style="2"/>
    <col min="12544" max="12544" width="3" style="2" customWidth="1"/>
    <col min="12545" max="12545" width="2.77734375" style="2" customWidth="1"/>
    <col min="12546" max="12546" width="14.6640625" style="2" customWidth="1"/>
    <col min="12547" max="12547" width="28" style="2" customWidth="1"/>
    <col min="12548" max="12548" width="31.109375" style="2" customWidth="1"/>
    <col min="12549" max="12549" width="24.109375" style="2" customWidth="1"/>
    <col min="12550" max="12550" width="30.77734375" style="2" customWidth="1"/>
    <col min="12551" max="12555" width="3.6640625" style="2" customWidth="1"/>
    <col min="12556" max="12556" width="5.6640625" style="2" customWidth="1"/>
    <col min="12557" max="12557" width="3.6640625" style="2" customWidth="1"/>
    <col min="12558" max="12799" width="9" style="2"/>
    <col min="12800" max="12800" width="3" style="2" customWidth="1"/>
    <col min="12801" max="12801" width="2.77734375" style="2" customWidth="1"/>
    <col min="12802" max="12802" width="14.6640625" style="2" customWidth="1"/>
    <col min="12803" max="12803" width="28" style="2" customWidth="1"/>
    <col min="12804" max="12804" width="31.109375" style="2" customWidth="1"/>
    <col min="12805" max="12805" width="24.109375" style="2" customWidth="1"/>
    <col min="12806" max="12806" width="30.77734375" style="2" customWidth="1"/>
    <col min="12807" max="12811" width="3.6640625" style="2" customWidth="1"/>
    <col min="12812" max="12812" width="5.6640625" style="2" customWidth="1"/>
    <col min="12813" max="12813" width="3.6640625" style="2" customWidth="1"/>
    <col min="12814" max="13055" width="9" style="2"/>
    <col min="13056" max="13056" width="3" style="2" customWidth="1"/>
    <col min="13057" max="13057" width="2.77734375" style="2" customWidth="1"/>
    <col min="13058" max="13058" width="14.6640625" style="2" customWidth="1"/>
    <col min="13059" max="13059" width="28" style="2" customWidth="1"/>
    <col min="13060" max="13060" width="31.109375" style="2" customWidth="1"/>
    <col min="13061" max="13061" width="24.109375" style="2" customWidth="1"/>
    <col min="13062" max="13062" width="30.77734375" style="2" customWidth="1"/>
    <col min="13063" max="13067" width="3.6640625" style="2" customWidth="1"/>
    <col min="13068" max="13068" width="5.6640625" style="2" customWidth="1"/>
    <col min="13069" max="13069" width="3.6640625" style="2" customWidth="1"/>
    <col min="13070" max="13311" width="9" style="2"/>
    <col min="13312" max="13312" width="3" style="2" customWidth="1"/>
    <col min="13313" max="13313" width="2.77734375" style="2" customWidth="1"/>
    <col min="13314" max="13314" width="14.6640625" style="2" customWidth="1"/>
    <col min="13315" max="13315" width="28" style="2" customWidth="1"/>
    <col min="13316" max="13316" width="31.109375" style="2" customWidth="1"/>
    <col min="13317" max="13317" width="24.109375" style="2" customWidth="1"/>
    <col min="13318" max="13318" width="30.77734375" style="2" customWidth="1"/>
    <col min="13319" max="13323" width="3.6640625" style="2" customWidth="1"/>
    <col min="13324" max="13324" width="5.6640625" style="2" customWidth="1"/>
    <col min="13325" max="13325" width="3.6640625" style="2" customWidth="1"/>
    <col min="13326" max="13567" width="9" style="2"/>
    <col min="13568" max="13568" width="3" style="2" customWidth="1"/>
    <col min="13569" max="13569" width="2.77734375" style="2" customWidth="1"/>
    <col min="13570" max="13570" width="14.6640625" style="2" customWidth="1"/>
    <col min="13571" max="13571" width="28" style="2" customWidth="1"/>
    <col min="13572" max="13572" width="31.109375" style="2" customWidth="1"/>
    <col min="13573" max="13573" width="24.109375" style="2" customWidth="1"/>
    <col min="13574" max="13574" width="30.77734375" style="2" customWidth="1"/>
    <col min="13575" max="13579" width="3.6640625" style="2" customWidth="1"/>
    <col min="13580" max="13580" width="5.6640625" style="2" customWidth="1"/>
    <col min="13581" max="13581" width="3.6640625" style="2" customWidth="1"/>
    <col min="13582" max="13823" width="9" style="2"/>
    <col min="13824" max="13824" width="3" style="2" customWidth="1"/>
    <col min="13825" max="13825" width="2.77734375" style="2" customWidth="1"/>
    <col min="13826" max="13826" width="14.6640625" style="2" customWidth="1"/>
    <col min="13827" max="13827" width="28" style="2" customWidth="1"/>
    <col min="13828" max="13828" width="31.109375" style="2" customWidth="1"/>
    <col min="13829" max="13829" width="24.109375" style="2" customWidth="1"/>
    <col min="13830" max="13830" width="30.77734375" style="2" customWidth="1"/>
    <col min="13831" max="13835" width="3.6640625" style="2" customWidth="1"/>
    <col min="13836" max="13836" width="5.6640625" style="2" customWidth="1"/>
    <col min="13837" max="13837" width="3.6640625" style="2" customWidth="1"/>
    <col min="13838" max="14079" width="9" style="2"/>
    <col min="14080" max="14080" width="3" style="2" customWidth="1"/>
    <col min="14081" max="14081" width="2.77734375" style="2" customWidth="1"/>
    <col min="14082" max="14082" width="14.6640625" style="2" customWidth="1"/>
    <col min="14083" max="14083" width="28" style="2" customWidth="1"/>
    <col min="14084" max="14084" width="31.109375" style="2" customWidth="1"/>
    <col min="14085" max="14085" width="24.109375" style="2" customWidth="1"/>
    <col min="14086" max="14086" width="30.77734375" style="2" customWidth="1"/>
    <col min="14087" max="14091" width="3.6640625" style="2" customWidth="1"/>
    <col min="14092" max="14092" width="5.6640625" style="2" customWidth="1"/>
    <col min="14093" max="14093" width="3.6640625" style="2" customWidth="1"/>
    <col min="14094" max="14335" width="9" style="2"/>
    <col min="14336" max="14336" width="3" style="2" customWidth="1"/>
    <col min="14337" max="14337" width="2.77734375" style="2" customWidth="1"/>
    <col min="14338" max="14338" width="14.6640625" style="2" customWidth="1"/>
    <col min="14339" max="14339" width="28" style="2" customWidth="1"/>
    <col min="14340" max="14340" width="31.109375" style="2" customWidth="1"/>
    <col min="14341" max="14341" width="24.109375" style="2" customWidth="1"/>
    <col min="14342" max="14342" width="30.77734375" style="2" customWidth="1"/>
    <col min="14343" max="14347" width="3.6640625" style="2" customWidth="1"/>
    <col min="14348" max="14348" width="5.6640625" style="2" customWidth="1"/>
    <col min="14349" max="14349" width="3.6640625" style="2" customWidth="1"/>
    <col min="14350" max="14591" width="9" style="2"/>
    <col min="14592" max="14592" width="3" style="2" customWidth="1"/>
    <col min="14593" max="14593" width="2.77734375" style="2" customWidth="1"/>
    <col min="14594" max="14594" width="14.6640625" style="2" customWidth="1"/>
    <col min="14595" max="14595" width="28" style="2" customWidth="1"/>
    <col min="14596" max="14596" width="31.109375" style="2" customWidth="1"/>
    <col min="14597" max="14597" width="24.109375" style="2" customWidth="1"/>
    <col min="14598" max="14598" width="30.77734375" style="2" customWidth="1"/>
    <col min="14599" max="14603" width="3.6640625" style="2" customWidth="1"/>
    <col min="14604" max="14604" width="5.6640625" style="2" customWidth="1"/>
    <col min="14605" max="14605" width="3.6640625" style="2" customWidth="1"/>
    <col min="14606" max="14847" width="9" style="2"/>
    <col min="14848" max="14848" width="3" style="2" customWidth="1"/>
    <col min="14849" max="14849" width="2.77734375" style="2" customWidth="1"/>
    <col min="14850" max="14850" width="14.6640625" style="2" customWidth="1"/>
    <col min="14851" max="14851" width="28" style="2" customWidth="1"/>
    <col min="14852" max="14852" width="31.109375" style="2" customWidth="1"/>
    <col min="14853" max="14853" width="24.109375" style="2" customWidth="1"/>
    <col min="14854" max="14854" width="30.77734375" style="2" customWidth="1"/>
    <col min="14855" max="14859" width="3.6640625" style="2" customWidth="1"/>
    <col min="14860" max="14860" width="5.6640625" style="2" customWidth="1"/>
    <col min="14861" max="14861" width="3.6640625" style="2" customWidth="1"/>
    <col min="14862" max="15103" width="9" style="2"/>
    <col min="15104" max="15104" width="3" style="2" customWidth="1"/>
    <col min="15105" max="15105" width="2.77734375" style="2" customWidth="1"/>
    <col min="15106" max="15106" width="14.6640625" style="2" customWidth="1"/>
    <col min="15107" max="15107" width="28" style="2" customWidth="1"/>
    <col min="15108" max="15108" width="31.109375" style="2" customWidth="1"/>
    <col min="15109" max="15109" width="24.109375" style="2" customWidth="1"/>
    <col min="15110" max="15110" width="30.77734375" style="2" customWidth="1"/>
    <col min="15111" max="15115" width="3.6640625" style="2" customWidth="1"/>
    <col min="15116" max="15116" width="5.6640625" style="2" customWidth="1"/>
    <col min="15117" max="15117" width="3.6640625" style="2" customWidth="1"/>
    <col min="15118" max="15359" width="9" style="2"/>
    <col min="15360" max="15360" width="3" style="2" customWidth="1"/>
    <col min="15361" max="15361" width="2.77734375" style="2" customWidth="1"/>
    <col min="15362" max="15362" width="14.6640625" style="2" customWidth="1"/>
    <col min="15363" max="15363" width="28" style="2" customWidth="1"/>
    <col min="15364" max="15364" width="31.109375" style="2" customWidth="1"/>
    <col min="15365" max="15365" width="24.109375" style="2" customWidth="1"/>
    <col min="15366" max="15366" width="30.77734375" style="2" customWidth="1"/>
    <col min="15367" max="15371" width="3.6640625" style="2" customWidth="1"/>
    <col min="15372" max="15372" width="5.6640625" style="2" customWidth="1"/>
    <col min="15373" max="15373" width="3.6640625" style="2" customWidth="1"/>
    <col min="15374" max="15615" width="9" style="2"/>
    <col min="15616" max="15616" width="3" style="2" customWidth="1"/>
    <col min="15617" max="15617" width="2.77734375" style="2" customWidth="1"/>
    <col min="15618" max="15618" width="14.6640625" style="2" customWidth="1"/>
    <col min="15619" max="15619" width="28" style="2" customWidth="1"/>
    <col min="15620" max="15620" width="31.109375" style="2" customWidth="1"/>
    <col min="15621" max="15621" width="24.109375" style="2" customWidth="1"/>
    <col min="15622" max="15622" width="30.77734375" style="2" customWidth="1"/>
    <col min="15623" max="15627" width="3.6640625" style="2" customWidth="1"/>
    <col min="15628" max="15628" width="5.6640625" style="2" customWidth="1"/>
    <col min="15629" max="15629" width="3.6640625" style="2" customWidth="1"/>
    <col min="15630" max="15871" width="9" style="2"/>
    <col min="15872" max="15872" width="3" style="2" customWidth="1"/>
    <col min="15873" max="15873" width="2.77734375" style="2" customWidth="1"/>
    <col min="15874" max="15874" width="14.6640625" style="2" customWidth="1"/>
    <col min="15875" max="15875" width="28" style="2" customWidth="1"/>
    <col min="15876" max="15876" width="31.109375" style="2" customWidth="1"/>
    <col min="15877" max="15877" width="24.109375" style="2" customWidth="1"/>
    <col min="15878" max="15878" width="30.77734375" style="2" customWidth="1"/>
    <col min="15879" max="15883" width="3.6640625" style="2" customWidth="1"/>
    <col min="15884" max="15884" width="5.6640625" style="2" customWidth="1"/>
    <col min="15885" max="15885" width="3.6640625" style="2" customWidth="1"/>
    <col min="15886" max="16127" width="9" style="2"/>
    <col min="16128" max="16128" width="3" style="2" customWidth="1"/>
    <col min="16129" max="16129" width="2.77734375" style="2" customWidth="1"/>
    <col min="16130" max="16130" width="14.6640625" style="2" customWidth="1"/>
    <col min="16131" max="16131" width="28" style="2" customWidth="1"/>
    <col min="16132" max="16132" width="31.109375" style="2" customWidth="1"/>
    <col min="16133" max="16133" width="24.109375" style="2" customWidth="1"/>
    <col min="16134" max="16134" width="30.77734375" style="2" customWidth="1"/>
    <col min="16135" max="16139" width="3.6640625" style="2" customWidth="1"/>
    <col min="16140" max="16140" width="5.6640625" style="2" customWidth="1"/>
    <col min="16141" max="16141" width="3.6640625" style="2" customWidth="1"/>
    <col min="16142" max="16384" width="9" style="2"/>
  </cols>
  <sheetData>
    <row r="1" spans="1:14" ht="9" customHeight="1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9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4" ht="11.2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4" ht="11.25" customHeight="1" thickBo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</row>
    <row r="5" spans="1:14" ht="15.75" customHeight="1">
      <c r="A5" s="224" t="s">
        <v>0</v>
      </c>
      <c r="B5" s="227" t="s">
        <v>1</v>
      </c>
      <c r="C5" s="230" t="s">
        <v>2</v>
      </c>
      <c r="D5" s="233" t="s">
        <v>3</v>
      </c>
      <c r="E5" s="233" t="s">
        <v>4</v>
      </c>
      <c r="F5" s="233" t="s">
        <v>5</v>
      </c>
      <c r="G5" s="233" t="s">
        <v>6</v>
      </c>
      <c r="H5" s="197" t="s">
        <v>7</v>
      </c>
      <c r="I5" s="197" t="s">
        <v>8</v>
      </c>
      <c r="J5" s="197" t="s">
        <v>9</v>
      </c>
      <c r="K5" s="197" t="s">
        <v>10</v>
      </c>
      <c r="L5" s="197" t="s">
        <v>11</v>
      </c>
      <c r="M5" s="218" t="s">
        <v>13</v>
      </c>
    </row>
    <row r="6" spans="1:14" ht="13.5" customHeight="1">
      <c r="A6" s="225"/>
      <c r="B6" s="228"/>
      <c r="C6" s="231"/>
      <c r="D6" s="234"/>
      <c r="E6" s="234"/>
      <c r="F6" s="234"/>
      <c r="G6" s="234"/>
      <c r="H6" s="198"/>
      <c r="I6" s="198"/>
      <c r="J6" s="198"/>
      <c r="K6" s="198"/>
      <c r="L6" s="198"/>
      <c r="M6" s="219"/>
    </row>
    <row r="7" spans="1:14" ht="18" customHeight="1" thickBot="1">
      <c r="A7" s="226"/>
      <c r="B7" s="229"/>
      <c r="C7" s="232"/>
      <c r="D7" s="235"/>
      <c r="E7" s="235"/>
      <c r="F7" s="235"/>
      <c r="G7" s="235"/>
      <c r="H7" s="199"/>
      <c r="I7" s="199"/>
      <c r="J7" s="199"/>
      <c r="K7" s="199"/>
      <c r="L7" s="199"/>
      <c r="M7" s="220"/>
    </row>
    <row r="8" spans="1:14" s="68" customFormat="1" ht="30" customHeight="1">
      <c r="A8" s="130">
        <v>3</v>
      </c>
      <c r="B8" s="7" t="s">
        <v>16</v>
      </c>
      <c r="C8" s="212" t="s">
        <v>198</v>
      </c>
      <c r="D8" s="213"/>
      <c r="E8" s="213"/>
      <c r="F8" s="213"/>
      <c r="G8" s="214"/>
      <c r="H8" s="71">
        <v>4.2</v>
      </c>
      <c r="I8" s="71">
        <v>2.2999999999999998</v>
      </c>
      <c r="J8" s="71">
        <v>1.2</v>
      </c>
      <c r="K8" s="71">
        <v>3</v>
      </c>
      <c r="L8" s="89">
        <v>1</v>
      </c>
      <c r="M8" s="82">
        <f>H8*70+I8*75+J8*25+K8*45+L8*60</f>
        <v>691.5</v>
      </c>
      <c r="N8" s="67"/>
    </row>
    <row r="9" spans="1:14" s="68" customFormat="1" ht="30" customHeight="1">
      <c r="A9" s="131">
        <v>4</v>
      </c>
      <c r="B9" s="5" t="s">
        <v>17</v>
      </c>
      <c r="C9" s="104" t="s">
        <v>34</v>
      </c>
      <c r="D9" s="105" t="s">
        <v>102</v>
      </c>
      <c r="E9" s="105" t="s">
        <v>199</v>
      </c>
      <c r="F9" s="106" t="s">
        <v>148</v>
      </c>
      <c r="G9" s="107" t="s">
        <v>184</v>
      </c>
      <c r="H9" s="69">
        <v>4.5</v>
      </c>
      <c r="I9" s="70">
        <v>2.2000000000000002</v>
      </c>
      <c r="J9" s="70">
        <v>1.8</v>
      </c>
      <c r="K9" s="70">
        <v>2.5</v>
      </c>
      <c r="L9" s="70">
        <v>1</v>
      </c>
      <c r="M9" s="82">
        <f t="shared" ref="M9" si="0">H9*70+I9*75+J9*25+K9*45+L9*60</f>
        <v>697.5</v>
      </c>
      <c r="N9" s="67"/>
    </row>
    <row r="10" spans="1:14" s="68" customFormat="1" ht="30" customHeight="1">
      <c r="A10" s="131">
        <v>5</v>
      </c>
      <c r="B10" s="5" t="s">
        <v>18</v>
      </c>
      <c r="C10" s="106" t="s">
        <v>37</v>
      </c>
      <c r="D10" s="105" t="s">
        <v>200</v>
      </c>
      <c r="E10" s="105" t="s">
        <v>201</v>
      </c>
      <c r="F10" s="105" t="s">
        <v>142</v>
      </c>
      <c r="G10" s="107" t="s">
        <v>39</v>
      </c>
      <c r="H10" s="69">
        <v>4.5999999999999996</v>
      </c>
      <c r="I10" s="70">
        <v>3</v>
      </c>
      <c r="J10" s="70">
        <v>1.5</v>
      </c>
      <c r="K10" s="70">
        <v>3</v>
      </c>
      <c r="L10" s="71">
        <v>1</v>
      </c>
      <c r="M10" s="82">
        <f>H10*70+I10*75+J10*25+K10*45+L10*60</f>
        <v>779.5</v>
      </c>
      <c r="N10" s="67"/>
    </row>
    <row r="11" spans="1:14" s="68" customFormat="1" ht="30" customHeight="1" thickBot="1">
      <c r="A11" s="131">
        <v>6</v>
      </c>
      <c r="B11" s="5" t="s">
        <v>14</v>
      </c>
      <c r="C11" s="200" t="s">
        <v>202</v>
      </c>
      <c r="D11" s="201"/>
      <c r="E11" s="201"/>
      <c r="F11" s="201"/>
      <c r="G11" s="202"/>
      <c r="H11" s="70">
        <v>4.5</v>
      </c>
      <c r="I11" s="70">
        <v>2</v>
      </c>
      <c r="J11" s="70">
        <v>1.3</v>
      </c>
      <c r="K11" s="100">
        <v>3</v>
      </c>
      <c r="L11" s="70">
        <v>1</v>
      </c>
      <c r="M11" s="73">
        <f>H11*70+I11*75+J11*25+K11*45+L11*60</f>
        <v>692.5</v>
      </c>
      <c r="N11" s="67"/>
    </row>
    <row r="12" spans="1:14" s="68" customFormat="1" ht="30" customHeight="1" thickBot="1">
      <c r="A12" s="132">
        <v>7</v>
      </c>
      <c r="B12" s="3" t="s">
        <v>15</v>
      </c>
      <c r="C12" s="109" t="s">
        <v>40</v>
      </c>
      <c r="D12" s="109" t="s">
        <v>203</v>
      </c>
      <c r="E12" s="109" t="s">
        <v>146</v>
      </c>
      <c r="F12" s="109" t="s">
        <v>137</v>
      </c>
      <c r="G12" s="129" t="s">
        <v>186</v>
      </c>
      <c r="H12" s="115">
        <v>4.3</v>
      </c>
      <c r="I12" s="116">
        <v>2</v>
      </c>
      <c r="J12" s="116">
        <v>1.5</v>
      </c>
      <c r="K12" s="117">
        <v>2.5</v>
      </c>
      <c r="L12" s="87"/>
      <c r="M12" s="119">
        <f>H12*70+I12*75+J12*25+K12*45+L12*60</f>
        <v>601</v>
      </c>
      <c r="N12" s="74"/>
    </row>
    <row r="13" spans="1:14" s="68" customFormat="1" ht="30" customHeight="1" thickTop="1">
      <c r="A13" s="130">
        <v>11</v>
      </c>
      <c r="B13" s="7" t="s">
        <v>17</v>
      </c>
      <c r="C13" s="110" t="s">
        <v>34</v>
      </c>
      <c r="D13" s="106" t="s">
        <v>205</v>
      </c>
      <c r="E13" s="106" t="s">
        <v>204</v>
      </c>
      <c r="F13" s="106" t="s">
        <v>148</v>
      </c>
      <c r="G13" s="120" t="s">
        <v>44</v>
      </c>
      <c r="H13" s="83">
        <v>5</v>
      </c>
      <c r="I13" s="71">
        <v>2.6</v>
      </c>
      <c r="J13" s="71">
        <v>1.7</v>
      </c>
      <c r="K13" s="71">
        <v>2.5</v>
      </c>
      <c r="L13" s="71">
        <v>1</v>
      </c>
      <c r="M13" s="82">
        <f>H13*70+I13*75+J13*25+K13*45+L13*60</f>
        <v>760</v>
      </c>
      <c r="N13" s="67"/>
    </row>
    <row r="14" spans="1:14" s="68" customFormat="1" ht="30" customHeight="1" thickBot="1">
      <c r="A14" s="131">
        <v>12</v>
      </c>
      <c r="B14" s="5" t="s">
        <v>18</v>
      </c>
      <c r="C14" s="104" t="s">
        <v>45</v>
      </c>
      <c r="D14" s="105" t="s">
        <v>206</v>
      </c>
      <c r="E14" s="105" t="s">
        <v>139</v>
      </c>
      <c r="F14" s="105" t="s">
        <v>166</v>
      </c>
      <c r="G14" s="105" t="s">
        <v>207</v>
      </c>
      <c r="H14" s="69">
        <v>4.2</v>
      </c>
      <c r="I14" s="70">
        <v>3.3</v>
      </c>
      <c r="J14" s="70">
        <v>1</v>
      </c>
      <c r="K14" s="70">
        <v>2.5</v>
      </c>
      <c r="L14" s="89">
        <v>1</v>
      </c>
      <c r="M14" s="82">
        <f t="shared" ref="M14:M26" si="1">H14*70+I14*75+J14*25+K14*45+L14*60</f>
        <v>739</v>
      </c>
      <c r="N14" s="74"/>
    </row>
    <row r="15" spans="1:14" s="68" customFormat="1" ht="30" customHeight="1" thickBot="1">
      <c r="A15" s="131">
        <v>13</v>
      </c>
      <c r="B15" s="5" t="s">
        <v>14</v>
      </c>
      <c r="C15" s="110" t="s">
        <v>46</v>
      </c>
      <c r="D15" s="105" t="s">
        <v>208</v>
      </c>
      <c r="E15" s="105" t="s">
        <v>212</v>
      </c>
      <c r="F15" s="106" t="s">
        <v>148</v>
      </c>
      <c r="G15" s="106" t="s">
        <v>47</v>
      </c>
      <c r="H15" s="69">
        <v>5</v>
      </c>
      <c r="I15" s="70">
        <v>2</v>
      </c>
      <c r="J15" s="70">
        <v>1.1000000000000001</v>
      </c>
      <c r="K15" s="100">
        <v>3</v>
      </c>
      <c r="L15" s="78"/>
      <c r="M15" s="73">
        <f t="shared" si="1"/>
        <v>662.5</v>
      </c>
      <c r="N15" s="67"/>
    </row>
    <row r="16" spans="1:14" s="68" customFormat="1" ht="30" customHeight="1" thickBot="1">
      <c r="A16" s="132">
        <v>14</v>
      </c>
      <c r="B16" s="3" t="s">
        <v>15</v>
      </c>
      <c r="C16" s="108" t="s">
        <v>138</v>
      </c>
      <c r="D16" s="109" t="s">
        <v>210</v>
      </c>
      <c r="E16" s="108" t="s">
        <v>209</v>
      </c>
      <c r="F16" s="109" t="s">
        <v>152</v>
      </c>
      <c r="G16" s="109" t="s">
        <v>144</v>
      </c>
      <c r="H16" s="76">
        <v>4.5999999999999996</v>
      </c>
      <c r="I16" s="76">
        <v>2.5</v>
      </c>
      <c r="J16" s="76">
        <v>1</v>
      </c>
      <c r="K16" s="77">
        <v>3</v>
      </c>
      <c r="L16" s="89">
        <v>1</v>
      </c>
      <c r="M16" s="80">
        <f t="shared" si="1"/>
        <v>729.5</v>
      </c>
      <c r="N16" s="74"/>
    </row>
    <row r="17" spans="1:14" s="68" customFormat="1" ht="30" customHeight="1" thickTop="1" thickBot="1">
      <c r="A17" s="130">
        <v>17</v>
      </c>
      <c r="B17" s="7" t="s">
        <v>16</v>
      </c>
      <c r="C17" s="103" t="s">
        <v>51</v>
      </c>
      <c r="D17" s="102" t="s">
        <v>211</v>
      </c>
      <c r="E17" s="103" t="s">
        <v>213</v>
      </c>
      <c r="F17" s="102" t="s">
        <v>148</v>
      </c>
      <c r="G17" s="102" t="s">
        <v>113</v>
      </c>
      <c r="H17" s="71">
        <v>5</v>
      </c>
      <c r="I17" s="71">
        <v>2</v>
      </c>
      <c r="J17" s="71">
        <v>1.4</v>
      </c>
      <c r="K17" s="90">
        <v>3</v>
      </c>
      <c r="L17" s="78"/>
      <c r="M17" s="82">
        <f t="shared" si="1"/>
        <v>670</v>
      </c>
      <c r="N17" s="67"/>
    </row>
    <row r="18" spans="1:14" s="68" customFormat="1" ht="30" customHeight="1">
      <c r="A18" s="131">
        <v>18</v>
      </c>
      <c r="B18" s="5" t="s">
        <v>17</v>
      </c>
      <c r="C18" s="200" t="s">
        <v>214</v>
      </c>
      <c r="D18" s="201"/>
      <c r="E18" s="201"/>
      <c r="F18" s="201"/>
      <c r="G18" s="202"/>
      <c r="H18" s="83">
        <v>4.2</v>
      </c>
      <c r="I18" s="71">
        <v>2</v>
      </c>
      <c r="J18" s="71">
        <v>1</v>
      </c>
      <c r="K18" s="90">
        <v>3</v>
      </c>
      <c r="L18" s="71">
        <v>1</v>
      </c>
      <c r="M18" s="82">
        <f t="shared" si="1"/>
        <v>664</v>
      </c>
      <c r="N18" s="67"/>
    </row>
    <row r="19" spans="1:14" s="68" customFormat="1" ht="30" customHeight="1">
      <c r="A19" s="131">
        <v>19</v>
      </c>
      <c r="B19" s="5" t="s">
        <v>18</v>
      </c>
      <c r="C19" s="110" t="s">
        <v>54</v>
      </c>
      <c r="D19" s="106" t="s">
        <v>215</v>
      </c>
      <c r="E19" s="105" t="s">
        <v>218</v>
      </c>
      <c r="F19" s="105" t="s">
        <v>217</v>
      </c>
      <c r="G19" s="105" t="s">
        <v>216</v>
      </c>
      <c r="H19" s="69">
        <v>5</v>
      </c>
      <c r="I19" s="70">
        <v>2</v>
      </c>
      <c r="J19" s="70">
        <v>1</v>
      </c>
      <c r="K19" s="70">
        <v>2.5</v>
      </c>
      <c r="L19" s="70">
        <v>1</v>
      </c>
      <c r="M19" s="73">
        <f t="shared" si="1"/>
        <v>697.5</v>
      </c>
      <c r="N19" s="74"/>
    </row>
    <row r="20" spans="1:14" s="68" customFormat="1" ht="30" customHeight="1">
      <c r="A20" s="131">
        <v>20</v>
      </c>
      <c r="B20" s="5" t="s">
        <v>14</v>
      </c>
      <c r="C20" s="110" t="s">
        <v>190</v>
      </c>
      <c r="D20" s="125" t="s">
        <v>220</v>
      </c>
      <c r="E20" s="124" t="s">
        <v>219</v>
      </c>
      <c r="F20" s="105" t="s">
        <v>148</v>
      </c>
      <c r="G20" s="105" t="s">
        <v>221</v>
      </c>
      <c r="H20" s="69">
        <v>5</v>
      </c>
      <c r="I20" s="70">
        <v>2</v>
      </c>
      <c r="J20" s="70">
        <v>1</v>
      </c>
      <c r="K20" s="70">
        <v>3</v>
      </c>
      <c r="L20" s="70">
        <v>1</v>
      </c>
      <c r="M20" s="73">
        <f t="shared" si="1"/>
        <v>720</v>
      </c>
      <c r="N20" s="67"/>
    </row>
    <row r="21" spans="1:14" s="68" customFormat="1" ht="30" customHeight="1" thickBot="1">
      <c r="A21" s="132">
        <v>21</v>
      </c>
      <c r="B21" s="3" t="s">
        <v>15</v>
      </c>
      <c r="C21" s="111" t="s">
        <v>55</v>
      </c>
      <c r="D21" s="112" t="s">
        <v>222</v>
      </c>
      <c r="E21" s="112" t="s">
        <v>223</v>
      </c>
      <c r="F21" s="112" t="s">
        <v>196</v>
      </c>
      <c r="G21" s="112" t="s">
        <v>224</v>
      </c>
      <c r="H21" s="76">
        <v>4.5999999999999996</v>
      </c>
      <c r="I21" s="76">
        <v>2</v>
      </c>
      <c r="J21" s="76">
        <v>1</v>
      </c>
      <c r="K21" s="76">
        <v>3</v>
      </c>
      <c r="L21" s="76">
        <v>1</v>
      </c>
      <c r="M21" s="80">
        <f t="shared" si="1"/>
        <v>692</v>
      </c>
      <c r="N21" s="67"/>
    </row>
    <row r="22" spans="1:14" s="68" customFormat="1" ht="30" customHeight="1" thickTop="1" thickBot="1">
      <c r="A22" s="130">
        <v>24</v>
      </c>
      <c r="B22" s="7" t="s">
        <v>16</v>
      </c>
      <c r="C22" s="103" t="s">
        <v>57</v>
      </c>
      <c r="D22" s="102" t="s">
        <v>225</v>
      </c>
      <c r="E22" s="103" t="s">
        <v>122</v>
      </c>
      <c r="F22" s="102" t="s">
        <v>150</v>
      </c>
      <c r="G22" s="102" t="s">
        <v>191</v>
      </c>
      <c r="H22" s="84">
        <v>4.5</v>
      </c>
      <c r="I22" s="84">
        <v>2.1</v>
      </c>
      <c r="J22" s="84">
        <v>1</v>
      </c>
      <c r="K22" s="93">
        <v>3</v>
      </c>
      <c r="L22" s="89">
        <v>1</v>
      </c>
      <c r="M22" s="95">
        <f t="shared" si="1"/>
        <v>692.5</v>
      </c>
      <c r="N22" s="67"/>
    </row>
    <row r="23" spans="1:14" s="68" customFormat="1" ht="30" customHeight="1" thickBot="1">
      <c r="A23" s="130">
        <v>25</v>
      </c>
      <c r="B23" s="7" t="s">
        <v>17</v>
      </c>
      <c r="C23" s="110" t="s">
        <v>34</v>
      </c>
      <c r="D23" s="106" t="s">
        <v>227</v>
      </c>
      <c r="E23" s="106" t="s">
        <v>226</v>
      </c>
      <c r="F23" s="106" t="s">
        <v>150</v>
      </c>
      <c r="G23" s="106" t="s">
        <v>233</v>
      </c>
      <c r="H23" s="83">
        <v>4.2</v>
      </c>
      <c r="I23" s="71">
        <v>2</v>
      </c>
      <c r="J23" s="71">
        <v>1</v>
      </c>
      <c r="K23" s="90">
        <v>3</v>
      </c>
      <c r="L23" s="78"/>
      <c r="M23" s="82">
        <f t="shared" si="1"/>
        <v>604</v>
      </c>
      <c r="N23" s="67"/>
    </row>
    <row r="24" spans="1:14" s="68" customFormat="1" ht="30" customHeight="1">
      <c r="A24" s="131">
        <v>26</v>
      </c>
      <c r="B24" s="5" t="s">
        <v>18</v>
      </c>
      <c r="C24" s="110" t="s">
        <v>59</v>
      </c>
      <c r="D24" s="106" t="s">
        <v>230</v>
      </c>
      <c r="E24" s="105" t="s">
        <v>154</v>
      </c>
      <c r="F24" s="105" t="s">
        <v>228</v>
      </c>
      <c r="G24" s="105" t="s">
        <v>61</v>
      </c>
      <c r="H24" s="69">
        <v>4.5</v>
      </c>
      <c r="I24" s="70">
        <v>2</v>
      </c>
      <c r="J24" s="70">
        <v>1</v>
      </c>
      <c r="K24" s="70">
        <v>2.4</v>
      </c>
      <c r="L24" s="71">
        <v>1</v>
      </c>
      <c r="M24" s="73">
        <f t="shared" si="1"/>
        <v>658</v>
      </c>
      <c r="N24" s="74"/>
    </row>
    <row r="25" spans="1:14" s="68" customFormat="1" ht="30" customHeight="1">
      <c r="A25" s="131">
        <v>27</v>
      </c>
      <c r="B25" s="5" t="s">
        <v>14</v>
      </c>
      <c r="C25" s="200" t="s">
        <v>229</v>
      </c>
      <c r="D25" s="201"/>
      <c r="E25" s="201"/>
      <c r="F25" s="201"/>
      <c r="G25" s="202"/>
      <c r="H25" s="69">
        <v>4</v>
      </c>
      <c r="I25" s="70">
        <v>2</v>
      </c>
      <c r="J25" s="70">
        <v>1</v>
      </c>
      <c r="K25" s="70">
        <v>3</v>
      </c>
      <c r="L25" s="70">
        <v>1</v>
      </c>
      <c r="M25" s="73">
        <f t="shared" si="1"/>
        <v>650</v>
      </c>
      <c r="N25" s="67"/>
    </row>
    <row r="26" spans="1:14" s="68" customFormat="1" ht="30" customHeight="1" thickBot="1">
      <c r="A26" s="132">
        <v>28</v>
      </c>
      <c r="B26" s="3" t="s">
        <v>15</v>
      </c>
      <c r="C26" s="111" t="s">
        <v>155</v>
      </c>
      <c r="D26" s="112" t="s">
        <v>231</v>
      </c>
      <c r="E26" s="112" t="s">
        <v>129</v>
      </c>
      <c r="F26" s="112" t="s">
        <v>232</v>
      </c>
      <c r="G26" s="112" t="s">
        <v>194</v>
      </c>
      <c r="H26" s="76">
        <v>4.5999999999999996</v>
      </c>
      <c r="I26" s="76">
        <v>2</v>
      </c>
      <c r="J26" s="76">
        <v>1</v>
      </c>
      <c r="K26" s="76">
        <v>3</v>
      </c>
      <c r="L26" s="76">
        <v>1</v>
      </c>
      <c r="M26" s="80">
        <f t="shared" si="1"/>
        <v>692</v>
      </c>
      <c r="N26" s="67"/>
    </row>
    <row r="27" spans="1:14" s="68" customFormat="1" ht="30" customHeight="1" thickTop="1" thickBot="1">
      <c r="A27" s="132">
        <v>31</v>
      </c>
      <c r="B27" s="4" t="s">
        <v>16</v>
      </c>
      <c r="C27" s="240" t="s">
        <v>234</v>
      </c>
      <c r="D27" s="241"/>
      <c r="E27" s="241"/>
      <c r="F27" s="241"/>
      <c r="G27" s="242"/>
      <c r="H27" s="75">
        <v>5</v>
      </c>
      <c r="I27" s="76">
        <v>2</v>
      </c>
      <c r="J27" s="76">
        <v>2.8</v>
      </c>
      <c r="K27" s="77">
        <v>3</v>
      </c>
      <c r="L27" s="76">
        <v>1</v>
      </c>
      <c r="M27" s="80">
        <f>H27*70+I27*75+J27*25+K27*45+L27*60</f>
        <v>765</v>
      </c>
      <c r="N27" s="67"/>
    </row>
    <row r="28" spans="1:14" ht="13.5" customHeight="1" thickTop="1">
      <c r="A28" s="194" t="s">
        <v>19</v>
      </c>
      <c r="B28" s="195"/>
      <c r="C28" s="195"/>
      <c r="D28" s="195"/>
      <c r="E28" s="195"/>
      <c r="F28" s="196"/>
      <c r="G28" s="8" t="s">
        <v>29</v>
      </c>
      <c r="H28" s="9">
        <v>4.5</v>
      </c>
      <c r="I28" s="9">
        <v>2</v>
      </c>
      <c r="J28" s="9">
        <v>1.5</v>
      </c>
      <c r="K28" s="9">
        <v>2</v>
      </c>
      <c r="L28" s="10">
        <v>1</v>
      </c>
      <c r="M28" s="12">
        <v>650</v>
      </c>
    </row>
    <row r="29" spans="1:14" ht="13.5" customHeight="1" thickBot="1">
      <c r="A29" s="173" t="s">
        <v>20</v>
      </c>
      <c r="B29" s="174"/>
      <c r="C29" s="174"/>
      <c r="D29" s="174"/>
      <c r="E29" s="174"/>
      <c r="F29" s="175"/>
      <c r="G29" s="13" t="s">
        <v>30</v>
      </c>
      <c r="H29" s="14">
        <v>5</v>
      </c>
      <c r="I29" s="14">
        <v>2</v>
      </c>
      <c r="J29" s="14">
        <v>2</v>
      </c>
      <c r="K29" s="14">
        <v>2.5</v>
      </c>
      <c r="L29" s="14">
        <v>1</v>
      </c>
      <c r="M29" s="16">
        <v>750</v>
      </c>
    </row>
    <row r="30" spans="1:14" s="17" customFormat="1" ht="19.5" customHeight="1">
      <c r="A30" s="176" t="s">
        <v>21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8"/>
      <c r="N30" s="1"/>
    </row>
    <row r="31" spans="1:14" s="17" customFormat="1" ht="19.5" customHeight="1">
      <c r="A31" s="179" t="s">
        <v>22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33"/>
    </row>
    <row r="32" spans="1:14" s="17" customFormat="1" ht="19.5" customHeight="1">
      <c r="A32" s="179" t="s">
        <v>197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1"/>
      <c r="N32" s="1"/>
    </row>
    <row r="33" spans="1:17" s="17" customFormat="1" ht="24" customHeight="1">
      <c r="A33" s="182" t="s">
        <v>156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4"/>
      <c r="N33" s="1"/>
    </row>
    <row r="34" spans="1:17" s="17" customFormat="1" ht="16.2">
      <c r="A34" s="170" t="s">
        <v>149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2"/>
      <c r="N34" s="1"/>
    </row>
    <row r="35" spans="1:17" s="17" customFormat="1" ht="16.2">
      <c r="A35" s="170" t="s">
        <v>157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2"/>
      <c r="N35" s="1"/>
    </row>
    <row r="36" spans="1:17" s="17" customFormat="1" ht="16.2">
      <c r="A36" s="170" t="s">
        <v>195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2"/>
      <c r="N36" s="1"/>
    </row>
    <row r="37" spans="1:17" s="17" customFormat="1" ht="16.2">
      <c r="A37" s="167" t="s">
        <v>23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9"/>
      <c r="N37" s="1"/>
    </row>
    <row r="38" spans="1:17" s="17" customFormat="1" ht="16.2">
      <c r="A38" s="167" t="s">
        <v>24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9"/>
      <c r="N38" s="1"/>
    </row>
    <row r="39" spans="1:17" s="17" customFormat="1" ht="16.2">
      <c r="A39" s="191" t="s">
        <v>183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1"/>
    </row>
    <row r="40" spans="1:17" s="19" customFormat="1" ht="19.5" customHeight="1">
      <c r="A40" s="191" t="s">
        <v>91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3"/>
      <c r="N40" s="1"/>
    </row>
    <row r="41" spans="1:17" s="19" customFormat="1" ht="19.5" customHeight="1">
      <c r="A41" s="191" t="s">
        <v>134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1"/>
    </row>
    <row r="42" spans="1:17" ht="47.4" customHeight="1" thickBot="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7"/>
    </row>
    <row r="43" spans="1:17" ht="76.5" customHeight="1">
      <c r="A43" s="20"/>
      <c r="B43" s="21"/>
      <c r="C43" s="22"/>
      <c r="D43" s="21"/>
      <c r="E43" s="21"/>
      <c r="F43" s="21"/>
      <c r="G43" s="21"/>
      <c r="H43" s="21"/>
      <c r="I43" s="21"/>
      <c r="J43" s="21"/>
      <c r="K43" s="21"/>
      <c r="L43" s="21"/>
      <c r="M43" s="23"/>
    </row>
    <row r="44" spans="1:17" ht="76.5" customHeight="1">
      <c r="A44" s="20"/>
      <c r="B44" s="21"/>
      <c r="C44" s="22"/>
      <c r="D44" s="21"/>
      <c r="E44" s="21"/>
      <c r="F44" s="21"/>
      <c r="G44" s="21"/>
      <c r="H44" s="21"/>
      <c r="I44" s="21"/>
      <c r="J44" s="21"/>
      <c r="K44" s="21"/>
      <c r="L44" s="21"/>
      <c r="M44" s="23"/>
    </row>
    <row r="45" spans="1:17" ht="76.5" customHeight="1">
      <c r="A45" s="20"/>
      <c r="B45" s="21"/>
      <c r="C45" s="22"/>
      <c r="D45" s="21"/>
      <c r="E45" s="21"/>
      <c r="F45" s="21"/>
      <c r="G45" s="21"/>
      <c r="H45" s="21"/>
      <c r="I45" s="21"/>
      <c r="J45" s="21"/>
      <c r="K45" s="21"/>
      <c r="L45" s="21"/>
      <c r="M45" s="23"/>
    </row>
    <row r="46" spans="1:17" ht="13.5" customHeight="1">
      <c r="A46" s="24"/>
      <c r="M46" s="29"/>
    </row>
    <row r="47" spans="1:17" s="1" customFormat="1" ht="13.5" customHeight="1">
      <c r="A47" s="24"/>
      <c r="B47" s="2"/>
      <c r="C47" s="25"/>
      <c r="D47" s="26"/>
      <c r="E47" s="2"/>
      <c r="F47" s="2"/>
      <c r="G47" s="2"/>
      <c r="H47" s="27"/>
      <c r="I47" s="27"/>
      <c r="J47" s="27"/>
      <c r="K47" s="27"/>
      <c r="L47" s="27"/>
      <c r="M47" s="29"/>
      <c r="O47" s="2"/>
      <c r="P47" s="2"/>
      <c r="Q47" s="2"/>
    </row>
    <row r="48" spans="1:17" s="1" customFormat="1" ht="55.5" customHeight="1" thickBot="1">
      <c r="A48" s="188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90"/>
      <c r="O48" s="2"/>
      <c r="P48" s="2"/>
      <c r="Q48" s="2"/>
    </row>
  </sheetData>
  <mergeCells count="36">
    <mergeCell ref="A1:M2"/>
    <mergeCell ref="A3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34:M34"/>
    <mergeCell ref="C8:G8"/>
    <mergeCell ref="C11:G11"/>
    <mergeCell ref="C18:G18"/>
    <mergeCell ref="C25:G25"/>
    <mergeCell ref="C27:G27"/>
    <mergeCell ref="A28:F28"/>
    <mergeCell ref="A29:F29"/>
    <mergeCell ref="A30:M30"/>
    <mergeCell ref="A31:L31"/>
    <mergeCell ref="A32:M32"/>
    <mergeCell ref="A33:M33"/>
    <mergeCell ref="A41:M41"/>
    <mergeCell ref="A42:M42"/>
    <mergeCell ref="A48:M48"/>
    <mergeCell ref="A35:M35"/>
    <mergeCell ref="A36:M36"/>
    <mergeCell ref="A37:M37"/>
    <mergeCell ref="A38:M38"/>
    <mergeCell ref="A39:M39"/>
    <mergeCell ref="A40:M40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1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zoomScale="85" zoomScaleNormal="85" zoomScaleSheetLayoutView="85" workbookViewId="0">
      <selection activeCell="F16" sqref="F16"/>
    </sheetView>
  </sheetViews>
  <sheetFormatPr defaultRowHeight="15.6"/>
  <cols>
    <col min="1" max="1" width="3" style="2" customWidth="1"/>
    <col min="2" max="2" width="2.77734375" style="2" customWidth="1"/>
    <col min="3" max="3" width="14.6640625" style="25" customWidth="1"/>
    <col min="4" max="4" width="28" style="26" customWidth="1"/>
    <col min="5" max="5" width="31.109375" style="2" customWidth="1"/>
    <col min="6" max="6" width="24.109375" style="2" customWidth="1"/>
    <col min="7" max="7" width="30.77734375" style="2" customWidth="1"/>
    <col min="8" max="13" width="3.6640625" style="27" customWidth="1"/>
    <col min="14" max="14" width="9" style="1"/>
    <col min="15" max="254" width="9" style="2"/>
    <col min="255" max="255" width="3" style="2" customWidth="1"/>
    <col min="256" max="256" width="2.77734375" style="2" customWidth="1"/>
    <col min="257" max="257" width="14.6640625" style="2" customWidth="1"/>
    <col min="258" max="258" width="28" style="2" customWidth="1"/>
    <col min="259" max="259" width="31.109375" style="2" customWidth="1"/>
    <col min="260" max="260" width="24.109375" style="2" customWidth="1"/>
    <col min="261" max="261" width="30.77734375" style="2" customWidth="1"/>
    <col min="262" max="266" width="3.6640625" style="2" customWidth="1"/>
    <col min="267" max="267" width="5.6640625" style="2" customWidth="1"/>
    <col min="268" max="268" width="3.6640625" style="2" customWidth="1"/>
    <col min="269" max="510" width="9" style="2"/>
    <col min="511" max="511" width="3" style="2" customWidth="1"/>
    <col min="512" max="512" width="2.77734375" style="2" customWidth="1"/>
    <col min="513" max="513" width="14.6640625" style="2" customWidth="1"/>
    <col min="514" max="514" width="28" style="2" customWidth="1"/>
    <col min="515" max="515" width="31.109375" style="2" customWidth="1"/>
    <col min="516" max="516" width="24.109375" style="2" customWidth="1"/>
    <col min="517" max="517" width="30.77734375" style="2" customWidth="1"/>
    <col min="518" max="522" width="3.6640625" style="2" customWidth="1"/>
    <col min="523" max="523" width="5.6640625" style="2" customWidth="1"/>
    <col min="524" max="524" width="3.6640625" style="2" customWidth="1"/>
    <col min="525" max="766" width="9" style="2"/>
    <col min="767" max="767" width="3" style="2" customWidth="1"/>
    <col min="768" max="768" width="2.77734375" style="2" customWidth="1"/>
    <col min="769" max="769" width="14.6640625" style="2" customWidth="1"/>
    <col min="770" max="770" width="28" style="2" customWidth="1"/>
    <col min="771" max="771" width="31.109375" style="2" customWidth="1"/>
    <col min="772" max="772" width="24.109375" style="2" customWidth="1"/>
    <col min="773" max="773" width="30.77734375" style="2" customWidth="1"/>
    <col min="774" max="778" width="3.6640625" style="2" customWidth="1"/>
    <col min="779" max="779" width="5.6640625" style="2" customWidth="1"/>
    <col min="780" max="780" width="3.6640625" style="2" customWidth="1"/>
    <col min="781" max="1022" width="9" style="2"/>
    <col min="1023" max="1023" width="3" style="2" customWidth="1"/>
    <col min="1024" max="1024" width="2.77734375" style="2" customWidth="1"/>
    <col min="1025" max="1025" width="14.6640625" style="2" customWidth="1"/>
    <col min="1026" max="1026" width="28" style="2" customWidth="1"/>
    <col min="1027" max="1027" width="31.109375" style="2" customWidth="1"/>
    <col min="1028" max="1028" width="24.109375" style="2" customWidth="1"/>
    <col min="1029" max="1029" width="30.77734375" style="2" customWidth="1"/>
    <col min="1030" max="1034" width="3.6640625" style="2" customWidth="1"/>
    <col min="1035" max="1035" width="5.6640625" style="2" customWidth="1"/>
    <col min="1036" max="1036" width="3.6640625" style="2" customWidth="1"/>
    <col min="1037" max="1278" width="9" style="2"/>
    <col min="1279" max="1279" width="3" style="2" customWidth="1"/>
    <col min="1280" max="1280" width="2.77734375" style="2" customWidth="1"/>
    <col min="1281" max="1281" width="14.6640625" style="2" customWidth="1"/>
    <col min="1282" max="1282" width="28" style="2" customWidth="1"/>
    <col min="1283" max="1283" width="31.109375" style="2" customWidth="1"/>
    <col min="1284" max="1284" width="24.109375" style="2" customWidth="1"/>
    <col min="1285" max="1285" width="30.77734375" style="2" customWidth="1"/>
    <col min="1286" max="1290" width="3.6640625" style="2" customWidth="1"/>
    <col min="1291" max="1291" width="5.6640625" style="2" customWidth="1"/>
    <col min="1292" max="1292" width="3.6640625" style="2" customWidth="1"/>
    <col min="1293" max="1534" width="9" style="2"/>
    <col min="1535" max="1535" width="3" style="2" customWidth="1"/>
    <col min="1536" max="1536" width="2.77734375" style="2" customWidth="1"/>
    <col min="1537" max="1537" width="14.6640625" style="2" customWidth="1"/>
    <col min="1538" max="1538" width="28" style="2" customWidth="1"/>
    <col min="1539" max="1539" width="31.109375" style="2" customWidth="1"/>
    <col min="1540" max="1540" width="24.109375" style="2" customWidth="1"/>
    <col min="1541" max="1541" width="30.77734375" style="2" customWidth="1"/>
    <col min="1542" max="1546" width="3.6640625" style="2" customWidth="1"/>
    <col min="1547" max="1547" width="5.6640625" style="2" customWidth="1"/>
    <col min="1548" max="1548" width="3.6640625" style="2" customWidth="1"/>
    <col min="1549" max="1790" width="9" style="2"/>
    <col min="1791" max="1791" width="3" style="2" customWidth="1"/>
    <col min="1792" max="1792" width="2.77734375" style="2" customWidth="1"/>
    <col min="1793" max="1793" width="14.6640625" style="2" customWidth="1"/>
    <col min="1794" max="1794" width="28" style="2" customWidth="1"/>
    <col min="1795" max="1795" width="31.109375" style="2" customWidth="1"/>
    <col min="1796" max="1796" width="24.109375" style="2" customWidth="1"/>
    <col min="1797" max="1797" width="30.77734375" style="2" customWidth="1"/>
    <col min="1798" max="1802" width="3.6640625" style="2" customWidth="1"/>
    <col min="1803" max="1803" width="5.6640625" style="2" customWidth="1"/>
    <col min="1804" max="1804" width="3.6640625" style="2" customWidth="1"/>
    <col min="1805" max="2046" width="9" style="2"/>
    <col min="2047" max="2047" width="3" style="2" customWidth="1"/>
    <col min="2048" max="2048" width="2.77734375" style="2" customWidth="1"/>
    <col min="2049" max="2049" width="14.6640625" style="2" customWidth="1"/>
    <col min="2050" max="2050" width="28" style="2" customWidth="1"/>
    <col min="2051" max="2051" width="31.109375" style="2" customWidth="1"/>
    <col min="2052" max="2052" width="24.109375" style="2" customWidth="1"/>
    <col min="2053" max="2053" width="30.77734375" style="2" customWidth="1"/>
    <col min="2054" max="2058" width="3.6640625" style="2" customWidth="1"/>
    <col min="2059" max="2059" width="5.6640625" style="2" customWidth="1"/>
    <col min="2060" max="2060" width="3.6640625" style="2" customWidth="1"/>
    <col min="2061" max="2302" width="9" style="2"/>
    <col min="2303" max="2303" width="3" style="2" customWidth="1"/>
    <col min="2304" max="2304" width="2.77734375" style="2" customWidth="1"/>
    <col min="2305" max="2305" width="14.6640625" style="2" customWidth="1"/>
    <col min="2306" max="2306" width="28" style="2" customWidth="1"/>
    <col min="2307" max="2307" width="31.109375" style="2" customWidth="1"/>
    <col min="2308" max="2308" width="24.109375" style="2" customWidth="1"/>
    <col min="2309" max="2309" width="30.77734375" style="2" customWidth="1"/>
    <col min="2310" max="2314" width="3.6640625" style="2" customWidth="1"/>
    <col min="2315" max="2315" width="5.6640625" style="2" customWidth="1"/>
    <col min="2316" max="2316" width="3.6640625" style="2" customWidth="1"/>
    <col min="2317" max="2558" width="9" style="2"/>
    <col min="2559" max="2559" width="3" style="2" customWidth="1"/>
    <col min="2560" max="2560" width="2.77734375" style="2" customWidth="1"/>
    <col min="2561" max="2561" width="14.6640625" style="2" customWidth="1"/>
    <col min="2562" max="2562" width="28" style="2" customWidth="1"/>
    <col min="2563" max="2563" width="31.109375" style="2" customWidth="1"/>
    <col min="2564" max="2564" width="24.109375" style="2" customWidth="1"/>
    <col min="2565" max="2565" width="30.77734375" style="2" customWidth="1"/>
    <col min="2566" max="2570" width="3.6640625" style="2" customWidth="1"/>
    <col min="2571" max="2571" width="5.6640625" style="2" customWidth="1"/>
    <col min="2572" max="2572" width="3.6640625" style="2" customWidth="1"/>
    <col min="2573" max="2814" width="9" style="2"/>
    <col min="2815" max="2815" width="3" style="2" customWidth="1"/>
    <col min="2816" max="2816" width="2.77734375" style="2" customWidth="1"/>
    <col min="2817" max="2817" width="14.6640625" style="2" customWidth="1"/>
    <col min="2818" max="2818" width="28" style="2" customWidth="1"/>
    <col min="2819" max="2819" width="31.109375" style="2" customWidth="1"/>
    <col min="2820" max="2820" width="24.109375" style="2" customWidth="1"/>
    <col min="2821" max="2821" width="30.77734375" style="2" customWidth="1"/>
    <col min="2822" max="2826" width="3.6640625" style="2" customWidth="1"/>
    <col min="2827" max="2827" width="5.6640625" style="2" customWidth="1"/>
    <col min="2828" max="2828" width="3.6640625" style="2" customWidth="1"/>
    <col min="2829" max="3070" width="9" style="2"/>
    <col min="3071" max="3071" width="3" style="2" customWidth="1"/>
    <col min="3072" max="3072" width="2.77734375" style="2" customWidth="1"/>
    <col min="3073" max="3073" width="14.6640625" style="2" customWidth="1"/>
    <col min="3074" max="3074" width="28" style="2" customWidth="1"/>
    <col min="3075" max="3075" width="31.109375" style="2" customWidth="1"/>
    <col min="3076" max="3076" width="24.109375" style="2" customWidth="1"/>
    <col min="3077" max="3077" width="30.77734375" style="2" customWidth="1"/>
    <col min="3078" max="3082" width="3.6640625" style="2" customWidth="1"/>
    <col min="3083" max="3083" width="5.6640625" style="2" customWidth="1"/>
    <col min="3084" max="3084" width="3.6640625" style="2" customWidth="1"/>
    <col min="3085" max="3326" width="9" style="2"/>
    <col min="3327" max="3327" width="3" style="2" customWidth="1"/>
    <col min="3328" max="3328" width="2.77734375" style="2" customWidth="1"/>
    <col min="3329" max="3329" width="14.6640625" style="2" customWidth="1"/>
    <col min="3330" max="3330" width="28" style="2" customWidth="1"/>
    <col min="3331" max="3331" width="31.109375" style="2" customWidth="1"/>
    <col min="3332" max="3332" width="24.109375" style="2" customWidth="1"/>
    <col min="3333" max="3333" width="30.77734375" style="2" customWidth="1"/>
    <col min="3334" max="3338" width="3.6640625" style="2" customWidth="1"/>
    <col min="3339" max="3339" width="5.6640625" style="2" customWidth="1"/>
    <col min="3340" max="3340" width="3.6640625" style="2" customWidth="1"/>
    <col min="3341" max="3582" width="9" style="2"/>
    <col min="3583" max="3583" width="3" style="2" customWidth="1"/>
    <col min="3584" max="3584" width="2.77734375" style="2" customWidth="1"/>
    <col min="3585" max="3585" width="14.6640625" style="2" customWidth="1"/>
    <col min="3586" max="3586" width="28" style="2" customWidth="1"/>
    <col min="3587" max="3587" width="31.109375" style="2" customWidth="1"/>
    <col min="3588" max="3588" width="24.109375" style="2" customWidth="1"/>
    <col min="3589" max="3589" width="30.77734375" style="2" customWidth="1"/>
    <col min="3590" max="3594" width="3.6640625" style="2" customWidth="1"/>
    <col min="3595" max="3595" width="5.6640625" style="2" customWidth="1"/>
    <col min="3596" max="3596" width="3.6640625" style="2" customWidth="1"/>
    <col min="3597" max="3838" width="9" style="2"/>
    <col min="3839" max="3839" width="3" style="2" customWidth="1"/>
    <col min="3840" max="3840" width="2.77734375" style="2" customWidth="1"/>
    <col min="3841" max="3841" width="14.6640625" style="2" customWidth="1"/>
    <col min="3842" max="3842" width="28" style="2" customWidth="1"/>
    <col min="3843" max="3843" width="31.109375" style="2" customWidth="1"/>
    <col min="3844" max="3844" width="24.109375" style="2" customWidth="1"/>
    <col min="3845" max="3845" width="30.77734375" style="2" customWidth="1"/>
    <col min="3846" max="3850" width="3.6640625" style="2" customWidth="1"/>
    <col min="3851" max="3851" width="5.6640625" style="2" customWidth="1"/>
    <col min="3852" max="3852" width="3.6640625" style="2" customWidth="1"/>
    <col min="3853" max="4094" width="9" style="2"/>
    <col min="4095" max="4095" width="3" style="2" customWidth="1"/>
    <col min="4096" max="4096" width="2.77734375" style="2" customWidth="1"/>
    <col min="4097" max="4097" width="14.6640625" style="2" customWidth="1"/>
    <col min="4098" max="4098" width="28" style="2" customWidth="1"/>
    <col min="4099" max="4099" width="31.109375" style="2" customWidth="1"/>
    <col min="4100" max="4100" width="24.109375" style="2" customWidth="1"/>
    <col min="4101" max="4101" width="30.77734375" style="2" customWidth="1"/>
    <col min="4102" max="4106" width="3.6640625" style="2" customWidth="1"/>
    <col min="4107" max="4107" width="5.6640625" style="2" customWidth="1"/>
    <col min="4108" max="4108" width="3.6640625" style="2" customWidth="1"/>
    <col min="4109" max="4350" width="9" style="2"/>
    <col min="4351" max="4351" width="3" style="2" customWidth="1"/>
    <col min="4352" max="4352" width="2.77734375" style="2" customWidth="1"/>
    <col min="4353" max="4353" width="14.6640625" style="2" customWidth="1"/>
    <col min="4354" max="4354" width="28" style="2" customWidth="1"/>
    <col min="4355" max="4355" width="31.109375" style="2" customWidth="1"/>
    <col min="4356" max="4356" width="24.109375" style="2" customWidth="1"/>
    <col min="4357" max="4357" width="30.77734375" style="2" customWidth="1"/>
    <col min="4358" max="4362" width="3.6640625" style="2" customWidth="1"/>
    <col min="4363" max="4363" width="5.6640625" style="2" customWidth="1"/>
    <col min="4364" max="4364" width="3.6640625" style="2" customWidth="1"/>
    <col min="4365" max="4606" width="9" style="2"/>
    <col min="4607" max="4607" width="3" style="2" customWidth="1"/>
    <col min="4608" max="4608" width="2.77734375" style="2" customWidth="1"/>
    <col min="4609" max="4609" width="14.6640625" style="2" customWidth="1"/>
    <col min="4610" max="4610" width="28" style="2" customWidth="1"/>
    <col min="4611" max="4611" width="31.109375" style="2" customWidth="1"/>
    <col min="4612" max="4612" width="24.109375" style="2" customWidth="1"/>
    <col min="4613" max="4613" width="30.77734375" style="2" customWidth="1"/>
    <col min="4614" max="4618" width="3.6640625" style="2" customWidth="1"/>
    <col min="4619" max="4619" width="5.6640625" style="2" customWidth="1"/>
    <col min="4620" max="4620" width="3.6640625" style="2" customWidth="1"/>
    <col min="4621" max="4862" width="9" style="2"/>
    <col min="4863" max="4863" width="3" style="2" customWidth="1"/>
    <col min="4864" max="4864" width="2.77734375" style="2" customWidth="1"/>
    <col min="4865" max="4865" width="14.6640625" style="2" customWidth="1"/>
    <col min="4866" max="4866" width="28" style="2" customWidth="1"/>
    <col min="4867" max="4867" width="31.109375" style="2" customWidth="1"/>
    <col min="4868" max="4868" width="24.109375" style="2" customWidth="1"/>
    <col min="4869" max="4869" width="30.77734375" style="2" customWidth="1"/>
    <col min="4870" max="4874" width="3.6640625" style="2" customWidth="1"/>
    <col min="4875" max="4875" width="5.6640625" style="2" customWidth="1"/>
    <col min="4876" max="4876" width="3.6640625" style="2" customWidth="1"/>
    <col min="4877" max="5118" width="9" style="2"/>
    <col min="5119" max="5119" width="3" style="2" customWidth="1"/>
    <col min="5120" max="5120" width="2.77734375" style="2" customWidth="1"/>
    <col min="5121" max="5121" width="14.6640625" style="2" customWidth="1"/>
    <col min="5122" max="5122" width="28" style="2" customWidth="1"/>
    <col min="5123" max="5123" width="31.109375" style="2" customWidth="1"/>
    <col min="5124" max="5124" width="24.109375" style="2" customWidth="1"/>
    <col min="5125" max="5125" width="30.77734375" style="2" customWidth="1"/>
    <col min="5126" max="5130" width="3.6640625" style="2" customWidth="1"/>
    <col min="5131" max="5131" width="5.6640625" style="2" customWidth="1"/>
    <col min="5132" max="5132" width="3.6640625" style="2" customWidth="1"/>
    <col min="5133" max="5374" width="9" style="2"/>
    <col min="5375" max="5375" width="3" style="2" customWidth="1"/>
    <col min="5376" max="5376" width="2.77734375" style="2" customWidth="1"/>
    <col min="5377" max="5377" width="14.6640625" style="2" customWidth="1"/>
    <col min="5378" max="5378" width="28" style="2" customWidth="1"/>
    <col min="5379" max="5379" width="31.109375" style="2" customWidth="1"/>
    <col min="5380" max="5380" width="24.109375" style="2" customWidth="1"/>
    <col min="5381" max="5381" width="30.77734375" style="2" customWidth="1"/>
    <col min="5382" max="5386" width="3.6640625" style="2" customWidth="1"/>
    <col min="5387" max="5387" width="5.6640625" style="2" customWidth="1"/>
    <col min="5388" max="5388" width="3.6640625" style="2" customWidth="1"/>
    <col min="5389" max="5630" width="9" style="2"/>
    <col min="5631" max="5631" width="3" style="2" customWidth="1"/>
    <col min="5632" max="5632" width="2.77734375" style="2" customWidth="1"/>
    <col min="5633" max="5633" width="14.6640625" style="2" customWidth="1"/>
    <col min="5634" max="5634" width="28" style="2" customWidth="1"/>
    <col min="5635" max="5635" width="31.109375" style="2" customWidth="1"/>
    <col min="5636" max="5636" width="24.109375" style="2" customWidth="1"/>
    <col min="5637" max="5637" width="30.77734375" style="2" customWidth="1"/>
    <col min="5638" max="5642" width="3.6640625" style="2" customWidth="1"/>
    <col min="5643" max="5643" width="5.6640625" style="2" customWidth="1"/>
    <col min="5644" max="5644" width="3.6640625" style="2" customWidth="1"/>
    <col min="5645" max="5886" width="9" style="2"/>
    <col min="5887" max="5887" width="3" style="2" customWidth="1"/>
    <col min="5888" max="5888" width="2.77734375" style="2" customWidth="1"/>
    <col min="5889" max="5889" width="14.6640625" style="2" customWidth="1"/>
    <col min="5890" max="5890" width="28" style="2" customWidth="1"/>
    <col min="5891" max="5891" width="31.109375" style="2" customWidth="1"/>
    <col min="5892" max="5892" width="24.109375" style="2" customWidth="1"/>
    <col min="5893" max="5893" width="30.77734375" style="2" customWidth="1"/>
    <col min="5894" max="5898" width="3.6640625" style="2" customWidth="1"/>
    <col min="5899" max="5899" width="5.6640625" style="2" customWidth="1"/>
    <col min="5900" max="5900" width="3.6640625" style="2" customWidth="1"/>
    <col min="5901" max="6142" width="9" style="2"/>
    <col min="6143" max="6143" width="3" style="2" customWidth="1"/>
    <col min="6144" max="6144" width="2.77734375" style="2" customWidth="1"/>
    <col min="6145" max="6145" width="14.6640625" style="2" customWidth="1"/>
    <col min="6146" max="6146" width="28" style="2" customWidth="1"/>
    <col min="6147" max="6147" width="31.109375" style="2" customWidth="1"/>
    <col min="6148" max="6148" width="24.109375" style="2" customWidth="1"/>
    <col min="6149" max="6149" width="30.77734375" style="2" customWidth="1"/>
    <col min="6150" max="6154" width="3.6640625" style="2" customWidth="1"/>
    <col min="6155" max="6155" width="5.6640625" style="2" customWidth="1"/>
    <col min="6156" max="6156" width="3.6640625" style="2" customWidth="1"/>
    <col min="6157" max="6398" width="9" style="2"/>
    <col min="6399" max="6399" width="3" style="2" customWidth="1"/>
    <col min="6400" max="6400" width="2.77734375" style="2" customWidth="1"/>
    <col min="6401" max="6401" width="14.6640625" style="2" customWidth="1"/>
    <col min="6402" max="6402" width="28" style="2" customWidth="1"/>
    <col min="6403" max="6403" width="31.109375" style="2" customWidth="1"/>
    <col min="6404" max="6404" width="24.109375" style="2" customWidth="1"/>
    <col min="6405" max="6405" width="30.77734375" style="2" customWidth="1"/>
    <col min="6406" max="6410" width="3.6640625" style="2" customWidth="1"/>
    <col min="6411" max="6411" width="5.6640625" style="2" customWidth="1"/>
    <col min="6412" max="6412" width="3.6640625" style="2" customWidth="1"/>
    <col min="6413" max="6654" width="9" style="2"/>
    <col min="6655" max="6655" width="3" style="2" customWidth="1"/>
    <col min="6656" max="6656" width="2.77734375" style="2" customWidth="1"/>
    <col min="6657" max="6657" width="14.6640625" style="2" customWidth="1"/>
    <col min="6658" max="6658" width="28" style="2" customWidth="1"/>
    <col min="6659" max="6659" width="31.109375" style="2" customWidth="1"/>
    <col min="6660" max="6660" width="24.109375" style="2" customWidth="1"/>
    <col min="6661" max="6661" width="30.77734375" style="2" customWidth="1"/>
    <col min="6662" max="6666" width="3.6640625" style="2" customWidth="1"/>
    <col min="6667" max="6667" width="5.6640625" style="2" customWidth="1"/>
    <col min="6668" max="6668" width="3.6640625" style="2" customWidth="1"/>
    <col min="6669" max="6910" width="9" style="2"/>
    <col min="6911" max="6911" width="3" style="2" customWidth="1"/>
    <col min="6912" max="6912" width="2.77734375" style="2" customWidth="1"/>
    <col min="6913" max="6913" width="14.6640625" style="2" customWidth="1"/>
    <col min="6914" max="6914" width="28" style="2" customWidth="1"/>
    <col min="6915" max="6915" width="31.109375" style="2" customWidth="1"/>
    <col min="6916" max="6916" width="24.109375" style="2" customWidth="1"/>
    <col min="6917" max="6917" width="30.77734375" style="2" customWidth="1"/>
    <col min="6918" max="6922" width="3.6640625" style="2" customWidth="1"/>
    <col min="6923" max="6923" width="5.6640625" style="2" customWidth="1"/>
    <col min="6924" max="6924" width="3.6640625" style="2" customWidth="1"/>
    <col min="6925" max="7166" width="9" style="2"/>
    <col min="7167" max="7167" width="3" style="2" customWidth="1"/>
    <col min="7168" max="7168" width="2.77734375" style="2" customWidth="1"/>
    <col min="7169" max="7169" width="14.6640625" style="2" customWidth="1"/>
    <col min="7170" max="7170" width="28" style="2" customWidth="1"/>
    <col min="7171" max="7171" width="31.109375" style="2" customWidth="1"/>
    <col min="7172" max="7172" width="24.109375" style="2" customWidth="1"/>
    <col min="7173" max="7173" width="30.77734375" style="2" customWidth="1"/>
    <col min="7174" max="7178" width="3.6640625" style="2" customWidth="1"/>
    <col min="7179" max="7179" width="5.6640625" style="2" customWidth="1"/>
    <col min="7180" max="7180" width="3.6640625" style="2" customWidth="1"/>
    <col min="7181" max="7422" width="9" style="2"/>
    <col min="7423" max="7423" width="3" style="2" customWidth="1"/>
    <col min="7424" max="7424" width="2.77734375" style="2" customWidth="1"/>
    <col min="7425" max="7425" width="14.6640625" style="2" customWidth="1"/>
    <col min="7426" max="7426" width="28" style="2" customWidth="1"/>
    <col min="7427" max="7427" width="31.109375" style="2" customWidth="1"/>
    <col min="7428" max="7428" width="24.109375" style="2" customWidth="1"/>
    <col min="7429" max="7429" width="30.77734375" style="2" customWidth="1"/>
    <col min="7430" max="7434" width="3.6640625" style="2" customWidth="1"/>
    <col min="7435" max="7435" width="5.6640625" style="2" customWidth="1"/>
    <col min="7436" max="7436" width="3.6640625" style="2" customWidth="1"/>
    <col min="7437" max="7678" width="9" style="2"/>
    <col min="7679" max="7679" width="3" style="2" customWidth="1"/>
    <col min="7680" max="7680" width="2.77734375" style="2" customWidth="1"/>
    <col min="7681" max="7681" width="14.6640625" style="2" customWidth="1"/>
    <col min="7682" max="7682" width="28" style="2" customWidth="1"/>
    <col min="7683" max="7683" width="31.109375" style="2" customWidth="1"/>
    <col min="7684" max="7684" width="24.109375" style="2" customWidth="1"/>
    <col min="7685" max="7685" width="30.77734375" style="2" customWidth="1"/>
    <col min="7686" max="7690" width="3.6640625" style="2" customWidth="1"/>
    <col min="7691" max="7691" width="5.6640625" style="2" customWidth="1"/>
    <col min="7692" max="7692" width="3.6640625" style="2" customWidth="1"/>
    <col min="7693" max="7934" width="9" style="2"/>
    <col min="7935" max="7935" width="3" style="2" customWidth="1"/>
    <col min="7936" max="7936" width="2.77734375" style="2" customWidth="1"/>
    <col min="7937" max="7937" width="14.6640625" style="2" customWidth="1"/>
    <col min="7938" max="7938" width="28" style="2" customWidth="1"/>
    <col min="7939" max="7939" width="31.109375" style="2" customWidth="1"/>
    <col min="7940" max="7940" width="24.109375" style="2" customWidth="1"/>
    <col min="7941" max="7941" width="30.77734375" style="2" customWidth="1"/>
    <col min="7942" max="7946" width="3.6640625" style="2" customWidth="1"/>
    <col min="7947" max="7947" width="5.6640625" style="2" customWidth="1"/>
    <col min="7948" max="7948" width="3.6640625" style="2" customWidth="1"/>
    <col min="7949" max="8190" width="9" style="2"/>
    <col min="8191" max="8191" width="3" style="2" customWidth="1"/>
    <col min="8192" max="8192" width="2.77734375" style="2" customWidth="1"/>
    <col min="8193" max="8193" width="14.6640625" style="2" customWidth="1"/>
    <col min="8194" max="8194" width="28" style="2" customWidth="1"/>
    <col min="8195" max="8195" width="31.109375" style="2" customWidth="1"/>
    <col min="8196" max="8196" width="24.109375" style="2" customWidth="1"/>
    <col min="8197" max="8197" width="30.77734375" style="2" customWidth="1"/>
    <col min="8198" max="8202" width="3.6640625" style="2" customWidth="1"/>
    <col min="8203" max="8203" width="5.6640625" style="2" customWidth="1"/>
    <col min="8204" max="8204" width="3.6640625" style="2" customWidth="1"/>
    <col min="8205" max="8446" width="9" style="2"/>
    <col min="8447" max="8447" width="3" style="2" customWidth="1"/>
    <col min="8448" max="8448" width="2.77734375" style="2" customWidth="1"/>
    <col min="8449" max="8449" width="14.6640625" style="2" customWidth="1"/>
    <col min="8450" max="8450" width="28" style="2" customWidth="1"/>
    <col min="8451" max="8451" width="31.109375" style="2" customWidth="1"/>
    <col min="8452" max="8452" width="24.109375" style="2" customWidth="1"/>
    <col min="8453" max="8453" width="30.77734375" style="2" customWidth="1"/>
    <col min="8454" max="8458" width="3.6640625" style="2" customWidth="1"/>
    <col min="8459" max="8459" width="5.6640625" style="2" customWidth="1"/>
    <col min="8460" max="8460" width="3.6640625" style="2" customWidth="1"/>
    <col min="8461" max="8702" width="9" style="2"/>
    <col min="8703" max="8703" width="3" style="2" customWidth="1"/>
    <col min="8704" max="8704" width="2.77734375" style="2" customWidth="1"/>
    <col min="8705" max="8705" width="14.6640625" style="2" customWidth="1"/>
    <col min="8706" max="8706" width="28" style="2" customWidth="1"/>
    <col min="8707" max="8707" width="31.109375" style="2" customWidth="1"/>
    <col min="8708" max="8708" width="24.109375" style="2" customWidth="1"/>
    <col min="8709" max="8709" width="30.77734375" style="2" customWidth="1"/>
    <col min="8710" max="8714" width="3.6640625" style="2" customWidth="1"/>
    <col min="8715" max="8715" width="5.6640625" style="2" customWidth="1"/>
    <col min="8716" max="8716" width="3.6640625" style="2" customWidth="1"/>
    <col min="8717" max="8958" width="9" style="2"/>
    <col min="8959" max="8959" width="3" style="2" customWidth="1"/>
    <col min="8960" max="8960" width="2.77734375" style="2" customWidth="1"/>
    <col min="8961" max="8961" width="14.6640625" style="2" customWidth="1"/>
    <col min="8962" max="8962" width="28" style="2" customWidth="1"/>
    <col min="8963" max="8963" width="31.109375" style="2" customWidth="1"/>
    <col min="8964" max="8964" width="24.109375" style="2" customWidth="1"/>
    <col min="8965" max="8965" width="30.77734375" style="2" customWidth="1"/>
    <col min="8966" max="8970" width="3.6640625" style="2" customWidth="1"/>
    <col min="8971" max="8971" width="5.6640625" style="2" customWidth="1"/>
    <col min="8972" max="8972" width="3.6640625" style="2" customWidth="1"/>
    <col min="8973" max="9214" width="9" style="2"/>
    <col min="9215" max="9215" width="3" style="2" customWidth="1"/>
    <col min="9216" max="9216" width="2.77734375" style="2" customWidth="1"/>
    <col min="9217" max="9217" width="14.6640625" style="2" customWidth="1"/>
    <col min="9218" max="9218" width="28" style="2" customWidth="1"/>
    <col min="9219" max="9219" width="31.109375" style="2" customWidth="1"/>
    <col min="9220" max="9220" width="24.109375" style="2" customWidth="1"/>
    <col min="9221" max="9221" width="30.77734375" style="2" customWidth="1"/>
    <col min="9222" max="9226" width="3.6640625" style="2" customWidth="1"/>
    <col min="9227" max="9227" width="5.6640625" style="2" customWidth="1"/>
    <col min="9228" max="9228" width="3.6640625" style="2" customWidth="1"/>
    <col min="9229" max="9470" width="9" style="2"/>
    <col min="9471" max="9471" width="3" style="2" customWidth="1"/>
    <col min="9472" max="9472" width="2.77734375" style="2" customWidth="1"/>
    <col min="9473" max="9473" width="14.6640625" style="2" customWidth="1"/>
    <col min="9474" max="9474" width="28" style="2" customWidth="1"/>
    <col min="9475" max="9475" width="31.109375" style="2" customWidth="1"/>
    <col min="9476" max="9476" width="24.109375" style="2" customWidth="1"/>
    <col min="9477" max="9477" width="30.77734375" style="2" customWidth="1"/>
    <col min="9478" max="9482" width="3.6640625" style="2" customWidth="1"/>
    <col min="9483" max="9483" width="5.6640625" style="2" customWidth="1"/>
    <col min="9484" max="9484" width="3.6640625" style="2" customWidth="1"/>
    <col min="9485" max="9726" width="9" style="2"/>
    <col min="9727" max="9727" width="3" style="2" customWidth="1"/>
    <col min="9728" max="9728" width="2.77734375" style="2" customWidth="1"/>
    <col min="9729" max="9729" width="14.6640625" style="2" customWidth="1"/>
    <col min="9730" max="9730" width="28" style="2" customWidth="1"/>
    <col min="9731" max="9731" width="31.109375" style="2" customWidth="1"/>
    <col min="9732" max="9732" width="24.109375" style="2" customWidth="1"/>
    <col min="9733" max="9733" width="30.77734375" style="2" customWidth="1"/>
    <col min="9734" max="9738" width="3.6640625" style="2" customWidth="1"/>
    <col min="9739" max="9739" width="5.6640625" style="2" customWidth="1"/>
    <col min="9740" max="9740" width="3.6640625" style="2" customWidth="1"/>
    <col min="9741" max="9982" width="9" style="2"/>
    <col min="9983" max="9983" width="3" style="2" customWidth="1"/>
    <col min="9984" max="9984" width="2.77734375" style="2" customWidth="1"/>
    <col min="9985" max="9985" width="14.6640625" style="2" customWidth="1"/>
    <col min="9986" max="9986" width="28" style="2" customWidth="1"/>
    <col min="9987" max="9987" width="31.109375" style="2" customWidth="1"/>
    <col min="9988" max="9988" width="24.109375" style="2" customWidth="1"/>
    <col min="9989" max="9989" width="30.77734375" style="2" customWidth="1"/>
    <col min="9990" max="9994" width="3.6640625" style="2" customWidth="1"/>
    <col min="9995" max="9995" width="5.6640625" style="2" customWidth="1"/>
    <col min="9996" max="9996" width="3.6640625" style="2" customWidth="1"/>
    <col min="9997" max="10238" width="9" style="2"/>
    <col min="10239" max="10239" width="3" style="2" customWidth="1"/>
    <col min="10240" max="10240" width="2.77734375" style="2" customWidth="1"/>
    <col min="10241" max="10241" width="14.6640625" style="2" customWidth="1"/>
    <col min="10242" max="10242" width="28" style="2" customWidth="1"/>
    <col min="10243" max="10243" width="31.109375" style="2" customWidth="1"/>
    <col min="10244" max="10244" width="24.109375" style="2" customWidth="1"/>
    <col min="10245" max="10245" width="30.77734375" style="2" customWidth="1"/>
    <col min="10246" max="10250" width="3.6640625" style="2" customWidth="1"/>
    <col min="10251" max="10251" width="5.6640625" style="2" customWidth="1"/>
    <col min="10252" max="10252" width="3.6640625" style="2" customWidth="1"/>
    <col min="10253" max="10494" width="9" style="2"/>
    <col min="10495" max="10495" width="3" style="2" customWidth="1"/>
    <col min="10496" max="10496" width="2.77734375" style="2" customWidth="1"/>
    <col min="10497" max="10497" width="14.6640625" style="2" customWidth="1"/>
    <col min="10498" max="10498" width="28" style="2" customWidth="1"/>
    <col min="10499" max="10499" width="31.109375" style="2" customWidth="1"/>
    <col min="10500" max="10500" width="24.109375" style="2" customWidth="1"/>
    <col min="10501" max="10501" width="30.77734375" style="2" customWidth="1"/>
    <col min="10502" max="10506" width="3.6640625" style="2" customWidth="1"/>
    <col min="10507" max="10507" width="5.6640625" style="2" customWidth="1"/>
    <col min="10508" max="10508" width="3.6640625" style="2" customWidth="1"/>
    <col min="10509" max="10750" width="9" style="2"/>
    <col min="10751" max="10751" width="3" style="2" customWidth="1"/>
    <col min="10752" max="10752" width="2.77734375" style="2" customWidth="1"/>
    <col min="10753" max="10753" width="14.6640625" style="2" customWidth="1"/>
    <col min="10754" max="10754" width="28" style="2" customWidth="1"/>
    <col min="10755" max="10755" width="31.109375" style="2" customWidth="1"/>
    <col min="10756" max="10756" width="24.109375" style="2" customWidth="1"/>
    <col min="10757" max="10757" width="30.77734375" style="2" customWidth="1"/>
    <col min="10758" max="10762" width="3.6640625" style="2" customWidth="1"/>
    <col min="10763" max="10763" width="5.6640625" style="2" customWidth="1"/>
    <col min="10764" max="10764" width="3.6640625" style="2" customWidth="1"/>
    <col min="10765" max="11006" width="9" style="2"/>
    <col min="11007" max="11007" width="3" style="2" customWidth="1"/>
    <col min="11008" max="11008" width="2.77734375" style="2" customWidth="1"/>
    <col min="11009" max="11009" width="14.6640625" style="2" customWidth="1"/>
    <col min="11010" max="11010" width="28" style="2" customWidth="1"/>
    <col min="11011" max="11011" width="31.109375" style="2" customWidth="1"/>
    <col min="11012" max="11012" width="24.109375" style="2" customWidth="1"/>
    <col min="11013" max="11013" width="30.77734375" style="2" customWidth="1"/>
    <col min="11014" max="11018" width="3.6640625" style="2" customWidth="1"/>
    <col min="11019" max="11019" width="5.6640625" style="2" customWidth="1"/>
    <col min="11020" max="11020" width="3.6640625" style="2" customWidth="1"/>
    <col min="11021" max="11262" width="9" style="2"/>
    <col min="11263" max="11263" width="3" style="2" customWidth="1"/>
    <col min="11264" max="11264" width="2.77734375" style="2" customWidth="1"/>
    <col min="11265" max="11265" width="14.6640625" style="2" customWidth="1"/>
    <col min="11266" max="11266" width="28" style="2" customWidth="1"/>
    <col min="11267" max="11267" width="31.109375" style="2" customWidth="1"/>
    <col min="11268" max="11268" width="24.109375" style="2" customWidth="1"/>
    <col min="11269" max="11269" width="30.77734375" style="2" customWidth="1"/>
    <col min="11270" max="11274" width="3.6640625" style="2" customWidth="1"/>
    <col min="11275" max="11275" width="5.6640625" style="2" customWidth="1"/>
    <col min="11276" max="11276" width="3.6640625" style="2" customWidth="1"/>
    <col min="11277" max="11518" width="9" style="2"/>
    <col min="11519" max="11519" width="3" style="2" customWidth="1"/>
    <col min="11520" max="11520" width="2.77734375" style="2" customWidth="1"/>
    <col min="11521" max="11521" width="14.6640625" style="2" customWidth="1"/>
    <col min="11522" max="11522" width="28" style="2" customWidth="1"/>
    <col min="11523" max="11523" width="31.109375" style="2" customWidth="1"/>
    <col min="11524" max="11524" width="24.109375" style="2" customWidth="1"/>
    <col min="11525" max="11525" width="30.77734375" style="2" customWidth="1"/>
    <col min="11526" max="11530" width="3.6640625" style="2" customWidth="1"/>
    <col min="11531" max="11531" width="5.6640625" style="2" customWidth="1"/>
    <col min="11532" max="11532" width="3.6640625" style="2" customWidth="1"/>
    <col min="11533" max="11774" width="9" style="2"/>
    <col min="11775" max="11775" width="3" style="2" customWidth="1"/>
    <col min="11776" max="11776" width="2.77734375" style="2" customWidth="1"/>
    <col min="11777" max="11777" width="14.6640625" style="2" customWidth="1"/>
    <col min="11778" max="11778" width="28" style="2" customWidth="1"/>
    <col min="11779" max="11779" width="31.109375" style="2" customWidth="1"/>
    <col min="11780" max="11780" width="24.109375" style="2" customWidth="1"/>
    <col min="11781" max="11781" width="30.77734375" style="2" customWidth="1"/>
    <col min="11782" max="11786" width="3.6640625" style="2" customWidth="1"/>
    <col min="11787" max="11787" width="5.6640625" style="2" customWidth="1"/>
    <col min="11788" max="11788" width="3.6640625" style="2" customWidth="1"/>
    <col min="11789" max="12030" width="9" style="2"/>
    <col min="12031" max="12031" width="3" style="2" customWidth="1"/>
    <col min="12032" max="12032" width="2.77734375" style="2" customWidth="1"/>
    <col min="12033" max="12033" width="14.6640625" style="2" customWidth="1"/>
    <col min="12034" max="12034" width="28" style="2" customWidth="1"/>
    <col min="12035" max="12035" width="31.109375" style="2" customWidth="1"/>
    <col min="12036" max="12036" width="24.109375" style="2" customWidth="1"/>
    <col min="12037" max="12037" width="30.77734375" style="2" customWidth="1"/>
    <col min="12038" max="12042" width="3.6640625" style="2" customWidth="1"/>
    <col min="12043" max="12043" width="5.6640625" style="2" customWidth="1"/>
    <col min="12044" max="12044" width="3.6640625" style="2" customWidth="1"/>
    <col min="12045" max="12286" width="9" style="2"/>
    <col min="12287" max="12287" width="3" style="2" customWidth="1"/>
    <col min="12288" max="12288" width="2.77734375" style="2" customWidth="1"/>
    <col min="12289" max="12289" width="14.6640625" style="2" customWidth="1"/>
    <col min="12290" max="12290" width="28" style="2" customWidth="1"/>
    <col min="12291" max="12291" width="31.109375" style="2" customWidth="1"/>
    <col min="12292" max="12292" width="24.109375" style="2" customWidth="1"/>
    <col min="12293" max="12293" width="30.77734375" style="2" customWidth="1"/>
    <col min="12294" max="12298" width="3.6640625" style="2" customWidth="1"/>
    <col min="12299" max="12299" width="5.6640625" style="2" customWidth="1"/>
    <col min="12300" max="12300" width="3.6640625" style="2" customWidth="1"/>
    <col min="12301" max="12542" width="9" style="2"/>
    <col min="12543" max="12543" width="3" style="2" customWidth="1"/>
    <col min="12544" max="12544" width="2.77734375" style="2" customWidth="1"/>
    <col min="12545" max="12545" width="14.6640625" style="2" customWidth="1"/>
    <col min="12546" max="12546" width="28" style="2" customWidth="1"/>
    <col min="12547" max="12547" width="31.109375" style="2" customWidth="1"/>
    <col min="12548" max="12548" width="24.109375" style="2" customWidth="1"/>
    <col min="12549" max="12549" width="30.77734375" style="2" customWidth="1"/>
    <col min="12550" max="12554" width="3.6640625" style="2" customWidth="1"/>
    <col min="12555" max="12555" width="5.6640625" style="2" customWidth="1"/>
    <col min="12556" max="12556" width="3.6640625" style="2" customWidth="1"/>
    <col min="12557" max="12798" width="9" style="2"/>
    <col min="12799" max="12799" width="3" style="2" customWidth="1"/>
    <col min="12800" max="12800" width="2.77734375" style="2" customWidth="1"/>
    <col min="12801" max="12801" width="14.6640625" style="2" customWidth="1"/>
    <col min="12802" max="12802" width="28" style="2" customWidth="1"/>
    <col min="12803" max="12803" width="31.109375" style="2" customWidth="1"/>
    <col min="12804" max="12804" width="24.109375" style="2" customWidth="1"/>
    <col min="12805" max="12805" width="30.77734375" style="2" customWidth="1"/>
    <col min="12806" max="12810" width="3.6640625" style="2" customWidth="1"/>
    <col min="12811" max="12811" width="5.6640625" style="2" customWidth="1"/>
    <col min="12812" max="12812" width="3.6640625" style="2" customWidth="1"/>
    <col min="12813" max="13054" width="9" style="2"/>
    <col min="13055" max="13055" width="3" style="2" customWidth="1"/>
    <col min="13056" max="13056" width="2.77734375" style="2" customWidth="1"/>
    <col min="13057" max="13057" width="14.6640625" style="2" customWidth="1"/>
    <col min="13058" max="13058" width="28" style="2" customWidth="1"/>
    <col min="13059" max="13059" width="31.109375" style="2" customWidth="1"/>
    <col min="13060" max="13060" width="24.109375" style="2" customWidth="1"/>
    <col min="13061" max="13061" width="30.77734375" style="2" customWidth="1"/>
    <col min="13062" max="13066" width="3.6640625" style="2" customWidth="1"/>
    <col min="13067" max="13067" width="5.6640625" style="2" customWidth="1"/>
    <col min="13068" max="13068" width="3.6640625" style="2" customWidth="1"/>
    <col min="13069" max="13310" width="9" style="2"/>
    <col min="13311" max="13311" width="3" style="2" customWidth="1"/>
    <col min="13312" max="13312" width="2.77734375" style="2" customWidth="1"/>
    <col min="13313" max="13313" width="14.6640625" style="2" customWidth="1"/>
    <col min="13314" max="13314" width="28" style="2" customWidth="1"/>
    <col min="13315" max="13315" width="31.109375" style="2" customWidth="1"/>
    <col min="13316" max="13316" width="24.109375" style="2" customWidth="1"/>
    <col min="13317" max="13317" width="30.77734375" style="2" customWidth="1"/>
    <col min="13318" max="13322" width="3.6640625" style="2" customWidth="1"/>
    <col min="13323" max="13323" width="5.6640625" style="2" customWidth="1"/>
    <col min="13324" max="13324" width="3.6640625" style="2" customWidth="1"/>
    <col min="13325" max="13566" width="9" style="2"/>
    <col min="13567" max="13567" width="3" style="2" customWidth="1"/>
    <col min="13568" max="13568" width="2.77734375" style="2" customWidth="1"/>
    <col min="13569" max="13569" width="14.6640625" style="2" customWidth="1"/>
    <col min="13570" max="13570" width="28" style="2" customWidth="1"/>
    <col min="13571" max="13571" width="31.109375" style="2" customWidth="1"/>
    <col min="13572" max="13572" width="24.109375" style="2" customWidth="1"/>
    <col min="13573" max="13573" width="30.77734375" style="2" customWidth="1"/>
    <col min="13574" max="13578" width="3.6640625" style="2" customWidth="1"/>
    <col min="13579" max="13579" width="5.6640625" style="2" customWidth="1"/>
    <col min="13580" max="13580" width="3.6640625" style="2" customWidth="1"/>
    <col min="13581" max="13822" width="9" style="2"/>
    <col min="13823" max="13823" width="3" style="2" customWidth="1"/>
    <col min="13824" max="13824" width="2.77734375" style="2" customWidth="1"/>
    <col min="13825" max="13825" width="14.6640625" style="2" customWidth="1"/>
    <col min="13826" max="13826" width="28" style="2" customWidth="1"/>
    <col min="13827" max="13827" width="31.109375" style="2" customWidth="1"/>
    <col min="13828" max="13828" width="24.109375" style="2" customWidth="1"/>
    <col min="13829" max="13829" width="30.77734375" style="2" customWidth="1"/>
    <col min="13830" max="13834" width="3.6640625" style="2" customWidth="1"/>
    <col min="13835" max="13835" width="5.6640625" style="2" customWidth="1"/>
    <col min="13836" max="13836" width="3.6640625" style="2" customWidth="1"/>
    <col min="13837" max="14078" width="9" style="2"/>
    <col min="14079" max="14079" width="3" style="2" customWidth="1"/>
    <col min="14080" max="14080" width="2.77734375" style="2" customWidth="1"/>
    <col min="14081" max="14081" width="14.6640625" style="2" customWidth="1"/>
    <col min="14082" max="14082" width="28" style="2" customWidth="1"/>
    <col min="14083" max="14083" width="31.109375" style="2" customWidth="1"/>
    <col min="14084" max="14084" width="24.109375" style="2" customWidth="1"/>
    <col min="14085" max="14085" width="30.77734375" style="2" customWidth="1"/>
    <col min="14086" max="14090" width="3.6640625" style="2" customWidth="1"/>
    <col min="14091" max="14091" width="5.6640625" style="2" customWidth="1"/>
    <col min="14092" max="14092" width="3.6640625" style="2" customWidth="1"/>
    <col min="14093" max="14334" width="9" style="2"/>
    <col min="14335" max="14335" width="3" style="2" customWidth="1"/>
    <col min="14336" max="14336" width="2.77734375" style="2" customWidth="1"/>
    <col min="14337" max="14337" width="14.6640625" style="2" customWidth="1"/>
    <col min="14338" max="14338" width="28" style="2" customWidth="1"/>
    <col min="14339" max="14339" width="31.109375" style="2" customWidth="1"/>
    <col min="14340" max="14340" width="24.109375" style="2" customWidth="1"/>
    <col min="14341" max="14341" width="30.77734375" style="2" customWidth="1"/>
    <col min="14342" max="14346" width="3.6640625" style="2" customWidth="1"/>
    <col min="14347" max="14347" width="5.6640625" style="2" customWidth="1"/>
    <col min="14348" max="14348" width="3.6640625" style="2" customWidth="1"/>
    <col min="14349" max="14590" width="9" style="2"/>
    <col min="14591" max="14591" width="3" style="2" customWidth="1"/>
    <col min="14592" max="14592" width="2.77734375" style="2" customWidth="1"/>
    <col min="14593" max="14593" width="14.6640625" style="2" customWidth="1"/>
    <col min="14594" max="14594" width="28" style="2" customWidth="1"/>
    <col min="14595" max="14595" width="31.109375" style="2" customWidth="1"/>
    <col min="14596" max="14596" width="24.109375" style="2" customWidth="1"/>
    <col min="14597" max="14597" width="30.77734375" style="2" customWidth="1"/>
    <col min="14598" max="14602" width="3.6640625" style="2" customWidth="1"/>
    <col min="14603" max="14603" width="5.6640625" style="2" customWidth="1"/>
    <col min="14604" max="14604" width="3.6640625" style="2" customWidth="1"/>
    <col min="14605" max="14846" width="9" style="2"/>
    <col min="14847" max="14847" width="3" style="2" customWidth="1"/>
    <col min="14848" max="14848" width="2.77734375" style="2" customWidth="1"/>
    <col min="14849" max="14849" width="14.6640625" style="2" customWidth="1"/>
    <col min="14850" max="14850" width="28" style="2" customWidth="1"/>
    <col min="14851" max="14851" width="31.109375" style="2" customWidth="1"/>
    <col min="14852" max="14852" width="24.109375" style="2" customWidth="1"/>
    <col min="14853" max="14853" width="30.77734375" style="2" customWidth="1"/>
    <col min="14854" max="14858" width="3.6640625" style="2" customWidth="1"/>
    <col min="14859" max="14859" width="5.6640625" style="2" customWidth="1"/>
    <col min="14860" max="14860" width="3.6640625" style="2" customWidth="1"/>
    <col min="14861" max="15102" width="9" style="2"/>
    <col min="15103" max="15103" width="3" style="2" customWidth="1"/>
    <col min="15104" max="15104" width="2.77734375" style="2" customWidth="1"/>
    <col min="15105" max="15105" width="14.6640625" style="2" customWidth="1"/>
    <col min="15106" max="15106" width="28" style="2" customWidth="1"/>
    <col min="15107" max="15107" width="31.109375" style="2" customWidth="1"/>
    <col min="15108" max="15108" width="24.109375" style="2" customWidth="1"/>
    <col min="15109" max="15109" width="30.77734375" style="2" customWidth="1"/>
    <col min="15110" max="15114" width="3.6640625" style="2" customWidth="1"/>
    <col min="15115" max="15115" width="5.6640625" style="2" customWidth="1"/>
    <col min="15116" max="15116" width="3.6640625" style="2" customWidth="1"/>
    <col min="15117" max="15358" width="9" style="2"/>
    <col min="15359" max="15359" width="3" style="2" customWidth="1"/>
    <col min="15360" max="15360" width="2.77734375" style="2" customWidth="1"/>
    <col min="15361" max="15361" width="14.6640625" style="2" customWidth="1"/>
    <col min="15362" max="15362" width="28" style="2" customWidth="1"/>
    <col min="15363" max="15363" width="31.109375" style="2" customWidth="1"/>
    <col min="15364" max="15364" width="24.109375" style="2" customWidth="1"/>
    <col min="15365" max="15365" width="30.77734375" style="2" customWidth="1"/>
    <col min="15366" max="15370" width="3.6640625" style="2" customWidth="1"/>
    <col min="15371" max="15371" width="5.6640625" style="2" customWidth="1"/>
    <col min="15372" max="15372" width="3.6640625" style="2" customWidth="1"/>
    <col min="15373" max="15614" width="9" style="2"/>
    <col min="15615" max="15615" width="3" style="2" customWidth="1"/>
    <col min="15616" max="15616" width="2.77734375" style="2" customWidth="1"/>
    <col min="15617" max="15617" width="14.6640625" style="2" customWidth="1"/>
    <col min="15618" max="15618" width="28" style="2" customWidth="1"/>
    <col min="15619" max="15619" width="31.109375" style="2" customWidth="1"/>
    <col min="15620" max="15620" width="24.109375" style="2" customWidth="1"/>
    <col min="15621" max="15621" width="30.77734375" style="2" customWidth="1"/>
    <col min="15622" max="15626" width="3.6640625" style="2" customWidth="1"/>
    <col min="15627" max="15627" width="5.6640625" style="2" customWidth="1"/>
    <col min="15628" max="15628" width="3.6640625" style="2" customWidth="1"/>
    <col min="15629" max="15870" width="9" style="2"/>
    <col min="15871" max="15871" width="3" style="2" customWidth="1"/>
    <col min="15872" max="15872" width="2.77734375" style="2" customWidth="1"/>
    <col min="15873" max="15873" width="14.6640625" style="2" customWidth="1"/>
    <col min="15874" max="15874" width="28" style="2" customWidth="1"/>
    <col min="15875" max="15875" width="31.109375" style="2" customWidth="1"/>
    <col min="15876" max="15876" width="24.109375" style="2" customWidth="1"/>
    <col min="15877" max="15877" width="30.77734375" style="2" customWidth="1"/>
    <col min="15878" max="15882" width="3.6640625" style="2" customWidth="1"/>
    <col min="15883" max="15883" width="5.6640625" style="2" customWidth="1"/>
    <col min="15884" max="15884" width="3.6640625" style="2" customWidth="1"/>
    <col min="15885" max="16126" width="9" style="2"/>
    <col min="16127" max="16127" width="3" style="2" customWidth="1"/>
    <col min="16128" max="16128" width="2.77734375" style="2" customWidth="1"/>
    <col min="16129" max="16129" width="14.6640625" style="2" customWidth="1"/>
    <col min="16130" max="16130" width="28" style="2" customWidth="1"/>
    <col min="16131" max="16131" width="31.109375" style="2" customWidth="1"/>
    <col min="16132" max="16132" width="24.109375" style="2" customWidth="1"/>
    <col min="16133" max="16133" width="30.77734375" style="2" customWidth="1"/>
    <col min="16134" max="16138" width="3.6640625" style="2" customWidth="1"/>
    <col min="16139" max="16139" width="5.6640625" style="2" customWidth="1"/>
    <col min="16140" max="16140" width="3.6640625" style="2" customWidth="1"/>
    <col min="16141" max="16384" width="9" style="2"/>
  </cols>
  <sheetData>
    <row r="1" spans="1:14" ht="9" customHeight="1">
      <c r="A1" s="221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4" ht="9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4" ht="11.2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4" ht="11.25" customHeight="1" thickBo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</row>
    <row r="5" spans="1:14" ht="15.75" customHeight="1">
      <c r="A5" s="224" t="s">
        <v>0</v>
      </c>
      <c r="B5" s="227" t="s">
        <v>1</v>
      </c>
      <c r="C5" s="230" t="s">
        <v>2</v>
      </c>
      <c r="D5" s="233" t="s">
        <v>3</v>
      </c>
      <c r="E5" s="233" t="s">
        <v>4</v>
      </c>
      <c r="F5" s="233" t="s">
        <v>5</v>
      </c>
      <c r="G5" s="233" t="s">
        <v>6</v>
      </c>
      <c r="H5" s="197" t="s">
        <v>7</v>
      </c>
      <c r="I5" s="197" t="s">
        <v>8</v>
      </c>
      <c r="J5" s="197" t="s">
        <v>9</v>
      </c>
      <c r="K5" s="197" t="s">
        <v>10</v>
      </c>
      <c r="L5" s="197" t="s">
        <v>11</v>
      </c>
      <c r="M5" s="218" t="s">
        <v>13</v>
      </c>
    </row>
    <row r="6" spans="1:14" ht="13.5" customHeight="1">
      <c r="A6" s="225"/>
      <c r="B6" s="228"/>
      <c r="C6" s="231"/>
      <c r="D6" s="234"/>
      <c r="E6" s="234"/>
      <c r="F6" s="234"/>
      <c r="G6" s="234"/>
      <c r="H6" s="198"/>
      <c r="I6" s="198"/>
      <c r="J6" s="198"/>
      <c r="K6" s="198"/>
      <c r="L6" s="198"/>
      <c r="M6" s="219"/>
    </row>
    <row r="7" spans="1:14" ht="18" customHeight="1" thickBot="1">
      <c r="A7" s="226"/>
      <c r="B7" s="229"/>
      <c r="C7" s="232"/>
      <c r="D7" s="235"/>
      <c r="E7" s="235"/>
      <c r="F7" s="235"/>
      <c r="G7" s="235"/>
      <c r="H7" s="199"/>
      <c r="I7" s="199"/>
      <c r="J7" s="199"/>
      <c r="K7" s="199"/>
      <c r="L7" s="199"/>
      <c r="M7" s="220"/>
    </row>
    <row r="8" spans="1:14" s="68" customFormat="1" ht="30" customHeight="1" thickBot="1">
      <c r="A8" s="3">
        <v>1</v>
      </c>
      <c r="B8" s="4" t="s">
        <v>15</v>
      </c>
      <c r="C8" s="240" t="s">
        <v>93</v>
      </c>
      <c r="D8" s="241"/>
      <c r="E8" s="241"/>
      <c r="F8" s="241"/>
      <c r="G8" s="242"/>
      <c r="H8" s="75">
        <v>5</v>
      </c>
      <c r="I8" s="76">
        <v>2</v>
      </c>
      <c r="J8" s="76">
        <v>2.8</v>
      </c>
      <c r="K8" s="77">
        <v>3</v>
      </c>
      <c r="L8" s="76">
        <v>1</v>
      </c>
      <c r="M8" s="80">
        <f>H8*70+I8*75+J8*25+K8*45+L8*60</f>
        <v>765</v>
      </c>
      <c r="N8" s="67"/>
    </row>
    <row r="9" spans="1:14" s="68" customFormat="1" ht="30" customHeight="1" thickTop="1">
      <c r="A9" s="7">
        <v>4</v>
      </c>
      <c r="B9" s="7" t="s">
        <v>16</v>
      </c>
      <c r="C9" s="243" t="s">
        <v>94</v>
      </c>
      <c r="D9" s="244"/>
      <c r="E9" s="244"/>
      <c r="F9" s="244"/>
      <c r="G9" s="245"/>
      <c r="H9" s="71">
        <v>4.8</v>
      </c>
      <c r="I9" s="71">
        <v>2</v>
      </c>
      <c r="J9" s="71">
        <v>1.3</v>
      </c>
      <c r="K9" s="71">
        <v>2.8</v>
      </c>
      <c r="L9" s="89">
        <v>1</v>
      </c>
      <c r="M9" s="82">
        <f>H9*70+I9*75+J9*25+K9*45+L9*60</f>
        <v>704.5</v>
      </c>
      <c r="N9" s="67"/>
    </row>
    <row r="10" spans="1:14" s="68" customFormat="1" ht="30" customHeight="1">
      <c r="A10" s="5">
        <v>5</v>
      </c>
      <c r="B10" s="5" t="s">
        <v>17</v>
      </c>
      <c r="C10" s="104" t="s">
        <v>34</v>
      </c>
      <c r="D10" s="105" t="s">
        <v>102</v>
      </c>
      <c r="E10" s="105" t="s">
        <v>97</v>
      </c>
      <c r="F10" s="106" t="s">
        <v>35</v>
      </c>
      <c r="G10" s="107" t="s">
        <v>36</v>
      </c>
      <c r="H10" s="69">
        <v>4.3</v>
      </c>
      <c r="I10" s="70">
        <v>2</v>
      </c>
      <c r="J10" s="70">
        <v>1</v>
      </c>
      <c r="K10" s="70">
        <v>2.2999999999999998</v>
      </c>
      <c r="L10" s="70">
        <v>1</v>
      </c>
      <c r="M10" s="82">
        <f t="shared" ref="M10" si="0">H10*70+I10*75+J10*25+K10*45+L10*60</f>
        <v>639.5</v>
      </c>
      <c r="N10" s="67"/>
    </row>
    <row r="11" spans="1:14" s="68" customFormat="1" ht="30" customHeight="1">
      <c r="A11" s="5">
        <v>6</v>
      </c>
      <c r="B11" s="5" t="s">
        <v>18</v>
      </c>
      <c r="C11" s="106" t="s">
        <v>37</v>
      </c>
      <c r="D11" s="105" t="s">
        <v>98</v>
      </c>
      <c r="E11" s="105" t="s">
        <v>103</v>
      </c>
      <c r="F11" s="105" t="s">
        <v>95</v>
      </c>
      <c r="G11" s="107" t="s">
        <v>39</v>
      </c>
      <c r="H11" s="69">
        <v>4</v>
      </c>
      <c r="I11" s="70">
        <v>2</v>
      </c>
      <c r="J11" s="70">
        <v>1.6</v>
      </c>
      <c r="K11" s="70">
        <v>2.5</v>
      </c>
      <c r="L11" s="71">
        <v>1</v>
      </c>
      <c r="M11" s="82">
        <f>H11*70+I11*75+J11*25+K11*45+L11*60</f>
        <v>642.5</v>
      </c>
      <c r="N11" s="67"/>
    </row>
    <row r="12" spans="1:14" s="68" customFormat="1" ht="30" customHeight="1" thickBot="1">
      <c r="A12" s="5">
        <v>7</v>
      </c>
      <c r="B12" s="5" t="s">
        <v>14</v>
      </c>
      <c r="C12" s="200" t="s">
        <v>100</v>
      </c>
      <c r="D12" s="201"/>
      <c r="E12" s="201"/>
      <c r="F12" s="201"/>
      <c r="G12" s="202"/>
      <c r="H12" s="70">
        <v>5</v>
      </c>
      <c r="I12" s="70">
        <v>2</v>
      </c>
      <c r="J12" s="70">
        <v>1</v>
      </c>
      <c r="K12" s="100">
        <v>3</v>
      </c>
      <c r="L12" s="70">
        <v>1</v>
      </c>
      <c r="M12" s="73">
        <f>H12*70+I12*75+J12*25+K12*45+L12*60</f>
        <v>720</v>
      </c>
      <c r="N12" s="67"/>
    </row>
    <row r="13" spans="1:14" s="68" customFormat="1" ht="30" customHeight="1" thickBot="1">
      <c r="A13" s="3">
        <v>8</v>
      </c>
      <c r="B13" s="3" t="s">
        <v>15</v>
      </c>
      <c r="C13" s="109" t="s">
        <v>40</v>
      </c>
      <c r="D13" s="109" t="s">
        <v>42</v>
      </c>
      <c r="E13" s="109" t="s">
        <v>101</v>
      </c>
      <c r="F13" s="109" t="s">
        <v>43</v>
      </c>
      <c r="G13" s="114" t="s">
        <v>49</v>
      </c>
      <c r="H13" s="115">
        <v>4.3</v>
      </c>
      <c r="I13" s="116">
        <v>2</v>
      </c>
      <c r="J13" s="116">
        <v>1.5</v>
      </c>
      <c r="K13" s="117">
        <v>2.2999999999999998</v>
      </c>
      <c r="L13" s="87"/>
      <c r="M13" s="119">
        <f>H13*70+I13*75+J13*25+K13*45+L13*60</f>
        <v>592</v>
      </c>
      <c r="N13" s="74"/>
    </row>
    <row r="14" spans="1:14" s="68" customFormat="1" ht="30" customHeight="1" thickTop="1">
      <c r="A14" s="113">
        <v>12</v>
      </c>
      <c r="B14" s="7" t="s">
        <v>17</v>
      </c>
      <c r="C14" s="110" t="s">
        <v>34</v>
      </c>
      <c r="D14" s="106" t="s">
        <v>104</v>
      </c>
      <c r="E14" s="106" t="s">
        <v>99</v>
      </c>
      <c r="F14" s="106" t="s">
        <v>35</v>
      </c>
      <c r="G14" s="120" t="s">
        <v>44</v>
      </c>
      <c r="H14" s="83">
        <v>5</v>
      </c>
      <c r="I14" s="71">
        <v>2</v>
      </c>
      <c r="J14" s="71">
        <v>1</v>
      </c>
      <c r="K14" s="71">
        <v>2</v>
      </c>
      <c r="L14" s="71">
        <v>1</v>
      </c>
      <c r="M14" s="85">
        <f>H14*70+I14*75+J14*25+K14*45+L14*60</f>
        <v>675</v>
      </c>
      <c r="N14" s="67"/>
    </row>
    <row r="15" spans="1:14" s="68" customFormat="1" ht="30" customHeight="1" thickBot="1">
      <c r="A15" s="6">
        <v>13</v>
      </c>
      <c r="B15" s="5" t="s">
        <v>18</v>
      </c>
      <c r="C15" s="104" t="s">
        <v>45</v>
      </c>
      <c r="D15" s="105" t="s">
        <v>105</v>
      </c>
      <c r="E15" s="105" t="s">
        <v>106</v>
      </c>
      <c r="F15" s="105" t="s">
        <v>107</v>
      </c>
      <c r="G15" s="105" t="s">
        <v>86</v>
      </c>
      <c r="H15" s="69">
        <v>4.2</v>
      </c>
      <c r="I15" s="70">
        <v>2</v>
      </c>
      <c r="J15" s="70">
        <v>1.3</v>
      </c>
      <c r="K15" s="70">
        <v>2.8</v>
      </c>
      <c r="L15" s="89">
        <v>1</v>
      </c>
      <c r="M15" s="85">
        <f t="shared" ref="M15:M27" si="1">H15*70+I15*75+J15*25+K15*45+L15*60</f>
        <v>662.5</v>
      </c>
      <c r="N15" s="74"/>
    </row>
    <row r="16" spans="1:14" s="68" customFormat="1" ht="30" customHeight="1" thickBot="1">
      <c r="A16" s="6">
        <v>14</v>
      </c>
      <c r="B16" s="5" t="s">
        <v>14</v>
      </c>
      <c r="C16" s="110" t="s">
        <v>46</v>
      </c>
      <c r="D16" s="105" t="s">
        <v>108</v>
      </c>
      <c r="E16" s="105" t="s">
        <v>109</v>
      </c>
      <c r="F16" s="106" t="s">
        <v>35</v>
      </c>
      <c r="G16" s="106" t="s">
        <v>47</v>
      </c>
      <c r="H16" s="69">
        <v>5</v>
      </c>
      <c r="I16" s="70">
        <v>2</v>
      </c>
      <c r="J16" s="70">
        <v>1.1000000000000001</v>
      </c>
      <c r="K16" s="100">
        <v>3</v>
      </c>
      <c r="L16" s="78"/>
      <c r="M16" s="86">
        <f t="shared" si="1"/>
        <v>662.5</v>
      </c>
      <c r="N16" s="67"/>
    </row>
    <row r="17" spans="1:14" s="68" customFormat="1" ht="30" customHeight="1" thickBot="1">
      <c r="A17" s="66">
        <v>15</v>
      </c>
      <c r="B17" s="3" t="s">
        <v>15</v>
      </c>
      <c r="C17" s="108" t="s">
        <v>48</v>
      </c>
      <c r="D17" s="109" t="s">
        <v>110</v>
      </c>
      <c r="E17" s="108" t="s">
        <v>111</v>
      </c>
      <c r="F17" s="109" t="s">
        <v>43</v>
      </c>
      <c r="G17" s="109" t="s">
        <v>50</v>
      </c>
      <c r="H17" s="76">
        <v>4.5999999999999996</v>
      </c>
      <c r="I17" s="76">
        <v>2</v>
      </c>
      <c r="J17" s="76">
        <v>1</v>
      </c>
      <c r="K17" s="77">
        <v>3</v>
      </c>
      <c r="L17" s="89">
        <v>1</v>
      </c>
      <c r="M17" s="88">
        <f t="shared" si="1"/>
        <v>692</v>
      </c>
      <c r="N17" s="74"/>
    </row>
    <row r="18" spans="1:14" s="68" customFormat="1" ht="30" customHeight="1" thickTop="1" thickBot="1">
      <c r="A18" s="7">
        <v>18</v>
      </c>
      <c r="B18" s="7" t="s">
        <v>16</v>
      </c>
      <c r="C18" s="103" t="s">
        <v>51</v>
      </c>
      <c r="D18" s="102" t="s">
        <v>112</v>
      </c>
      <c r="E18" s="103" t="s">
        <v>52</v>
      </c>
      <c r="F18" s="102" t="s">
        <v>43</v>
      </c>
      <c r="G18" s="102" t="s">
        <v>113</v>
      </c>
      <c r="H18" s="71">
        <v>5</v>
      </c>
      <c r="I18" s="71">
        <v>2</v>
      </c>
      <c r="J18" s="71">
        <v>1.4</v>
      </c>
      <c r="K18" s="90">
        <v>3</v>
      </c>
      <c r="L18" s="78"/>
      <c r="M18" s="82">
        <f t="shared" si="1"/>
        <v>670</v>
      </c>
      <c r="N18" s="67"/>
    </row>
    <row r="19" spans="1:14" s="68" customFormat="1" ht="30" customHeight="1">
      <c r="A19" s="5">
        <v>19</v>
      </c>
      <c r="B19" s="5" t="s">
        <v>17</v>
      </c>
      <c r="C19" s="200" t="s">
        <v>114</v>
      </c>
      <c r="D19" s="201"/>
      <c r="E19" s="201"/>
      <c r="F19" s="201"/>
      <c r="G19" s="202"/>
      <c r="H19" s="83">
        <v>4.2</v>
      </c>
      <c r="I19" s="71">
        <v>2</v>
      </c>
      <c r="J19" s="71">
        <v>1</v>
      </c>
      <c r="K19" s="90">
        <v>3</v>
      </c>
      <c r="L19" s="71">
        <v>1</v>
      </c>
      <c r="M19" s="82">
        <f t="shared" si="1"/>
        <v>664</v>
      </c>
      <c r="N19" s="67"/>
    </row>
    <row r="20" spans="1:14" s="68" customFormat="1" ht="30" customHeight="1">
      <c r="A20" s="5">
        <v>20</v>
      </c>
      <c r="B20" s="5" t="s">
        <v>18</v>
      </c>
      <c r="C20" s="110" t="s">
        <v>53</v>
      </c>
      <c r="D20" s="106" t="s">
        <v>115</v>
      </c>
      <c r="E20" s="105" t="s">
        <v>133</v>
      </c>
      <c r="F20" s="105" t="s">
        <v>132</v>
      </c>
      <c r="G20" s="105" t="s">
        <v>123</v>
      </c>
      <c r="H20" s="69">
        <v>4.5</v>
      </c>
      <c r="I20" s="70">
        <v>2</v>
      </c>
      <c r="J20" s="70">
        <v>1</v>
      </c>
      <c r="K20" s="70">
        <v>2.4</v>
      </c>
      <c r="L20" s="70">
        <v>1</v>
      </c>
      <c r="M20" s="73">
        <f t="shared" si="1"/>
        <v>658</v>
      </c>
      <c r="N20" s="74"/>
    </row>
    <row r="21" spans="1:14" s="68" customFormat="1" ht="30" customHeight="1">
      <c r="A21" s="5">
        <v>21</v>
      </c>
      <c r="B21" s="5" t="s">
        <v>14</v>
      </c>
      <c r="C21" s="110" t="s">
        <v>54</v>
      </c>
      <c r="D21" s="106" t="s">
        <v>117</v>
      </c>
      <c r="E21" s="121" t="s">
        <v>116</v>
      </c>
      <c r="F21" s="105" t="s">
        <v>35</v>
      </c>
      <c r="G21" s="105" t="s">
        <v>87</v>
      </c>
      <c r="H21" s="69">
        <v>5</v>
      </c>
      <c r="I21" s="70">
        <v>2</v>
      </c>
      <c r="J21" s="70">
        <v>1</v>
      </c>
      <c r="K21" s="70">
        <v>3</v>
      </c>
      <c r="L21" s="70">
        <v>1</v>
      </c>
      <c r="M21" s="73">
        <f t="shared" si="1"/>
        <v>720</v>
      </c>
      <c r="N21" s="67"/>
    </row>
    <row r="22" spans="1:14" s="68" customFormat="1" ht="30" customHeight="1" thickBot="1">
      <c r="A22" s="3">
        <v>22</v>
      </c>
      <c r="B22" s="3" t="s">
        <v>15</v>
      </c>
      <c r="C22" s="111" t="s">
        <v>55</v>
      </c>
      <c r="D22" s="112" t="s">
        <v>120</v>
      </c>
      <c r="E22" s="112" t="s">
        <v>119</v>
      </c>
      <c r="F22" s="112" t="s">
        <v>96</v>
      </c>
      <c r="G22" s="112" t="s">
        <v>118</v>
      </c>
      <c r="H22" s="76">
        <v>4.5999999999999996</v>
      </c>
      <c r="I22" s="76">
        <v>2</v>
      </c>
      <c r="J22" s="76">
        <v>1</v>
      </c>
      <c r="K22" s="76">
        <v>3</v>
      </c>
      <c r="L22" s="76">
        <v>1</v>
      </c>
      <c r="M22" s="80">
        <f t="shared" si="1"/>
        <v>692</v>
      </c>
      <c r="N22" s="67"/>
    </row>
    <row r="23" spans="1:14" s="68" customFormat="1" ht="30" customHeight="1" thickTop="1" thickBot="1">
      <c r="A23" s="7">
        <v>25</v>
      </c>
      <c r="B23" s="7" t="s">
        <v>16</v>
      </c>
      <c r="C23" s="103" t="s">
        <v>57</v>
      </c>
      <c r="D23" s="102" t="s">
        <v>121</v>
      </c>
      <c r="E23" s="103" t="s">
        <v>122</v>
      </c>
      <c r="F23" s="102" t="s">
        <v>43</v>
      </c>
      <c r="G23" s="102" t="s">
        <v>58</v>
      </c>
      <c r="H23" s="84">
        <v>4.5</v>
      </c>
      <c r="I23" s="84">
        <v>2.1</v>
      </c>
      <c r="J23" s="84">
        <v>1</v>
      </c>
      <c r="K23" s="93">
        <v>3</v>
      </c>
      <c r="L23" s="89">
        <v>1</v>
      </c>
      <c r="M23" s="95">
        <f t="shared" si="1"/>
        <v>692.5</v>
      </c>
      <c r="N23" s="67"/>
    </row>
    <row r="24" spans="1:14" s="68" customFormat="1" ht="30" customHeight="1" thickBot="1">
      <c r="A24" s="7">
        <v>26</v>
      </c>
      <c r="B24" s="7" t="s">
        <v>17</v>
      </c>
      <c r="C24" s="110" t="s">
        <v>34</v>
      </c>
      <c r="D24" s="106" t="s">
        <v>125</v>
      </c>
      <c r="E24" s="106" t="s">
        <v>126</v>
      </c>
      <c r="F24" s="106" t="s">
        <v>35</v>
      </c>
      <c r="G24" s="106" t="s">
        <v>124</v>
      </c>
      <c r="H24" s="83">
        <v>4.2</v>
      </c>
      <c r="I24" s="71">
        <v>2</v>
      </c>
      <c r="J24" s="71">
        <v>1</v>
      </c>
      <c r="K24" s="90">
        <v>3</v>
      </c>
      <c r="L24" s="78"/>
      <c r="M24" s="82">
        <f t="shared" si="1"/>
        <v>604</v>
      </c>
      <c r="N24" s="67"/>
    </row>
    <row r="25" spans="1:14" s="68" customFormat="1" ht="30" customHeight="1">
      <c r="A25" s="5">
        <v>27</v>
      </c>
      <c r="B25" s="5" t="s">
        <v>18</v>
      </c>
      <c r="C25" s="110" t="s">
        <v>59</v>
      </c>
      <c r="D25" s="106" t="s">
        <v>127</v>
      </c>
      <c r="E25" s="105" t="s">
        <v>60</v>
      </c>
      <c r="F25" s="105" t="s">
        <v>130</v>
      </c>
      <c r="G25" s="105" t="s">
        <v>61</v>
      </c>
      <c r="H25" s="69">
        <v>4.5</v>
      </c>
      <c r="I25" s="70">
        <v>2</v>
      </c>
      <c r="J25" s="70">
        <v>1</v>
      </c>
      <c r="K25" s="70">
        <v>2.4</v>
      </c>
      <c r="L25" s="71">
        <v>1</v>
      </c>
      <c r="M25" s="73">
        <f t="shared" si="1"/>
        <v>658</v>
      </c>
      <c r="N25" s="74"/>
    </row>
    <row r="26" spans="1:14" s="68" customFormat="1" ht="30" customHeight="1">
      <c r="A26" s="5">
        <v>28</v>
      </c>
      <c r="B26" s="5" t="s">
        <v>14</v>
      </c>
      <c r="C26" s="200" t="s">
        <v>128</v>
      </c>
      <c r="D26" s="201"/>
      <c r="E26" s="201"/>
      <c r="F26" s="201"/>
      <c r="G26" s="202"/>
      <c r="H26" s="69">
        <v>5</v>
      </c>
      <c r="I26" s="70">
        <v>2</v>
      </c>
      <c r="J26" s="70">
        <v>1</v>
      </c>
      <c r="K26" s="70">
        <v>3</v>
      </c>
      <c r="L26" s="70">
        <v>1</v>
      </c>
      <c r="M26" s="73">
        <f t="shared" si="1"/>
        <v>720</v>
      </c>
      <c r="N26" s="67"/>
    </row>
    <row r="27" spans="1:14" s="68" customFormat="1" ht="30" customHeight="1" thickBot="1">
      <c r="A27" s="3">
        <v>29</v>
      </c>
      <c r="B27" s="3" t="s">
        <v>15</v>
      </c>
      <c r="C27" s="111" t="s">
        <v>62</v>
      </c>
      <c r="D27" s="112" t="s">
        <v>63</v>
      </c>
      <c r="E27" s="112" t="s">
        <v>129</v>
      </c>
      <c r="F27" s="112" t="s">
        <v>131</v>
      </c>
      <c r="G27" s="112" t="s">
        <v>64</v>
      </c>
      <c r="H27" s="76">
        <v>4.5999999999999996</v>
      </c>
      <c r="I27" s="76">
        <v>2</v>
      </c>
      <c r="J27" s="76">
        <v>1</v>
      </c>
      <c r="K27" s="76">
        <v>3</v>
      </c>
      <c r="L27" s="76">
        <v>1</v>
      </c>
      <c r="M27" s="80">
        <f t="shared" si="1"/>
        <v>692</v>
      </c>
      <c r="N27" s="67"/>
    </row>
    <row r="28" spans="1:14" ht="13.5" customHeight="1" thickTop="1">
      <c r="A28" s="194" t="s">
        <v>19</v>
      </c>
      <c r="B28" s="195"/>
      <c r="C28" s="195"/>
      <c r="D28" s="195"/>
      <c r="E28" s="195"/>
      <c r="F28" s="196"/>
      <c r="G28" s="8" t="s">
        <v>29</v>
      </c>
      <c r="H28" s="9">
        <v>4.5</v>
      </c>
      <c r="I28" s="9">
        <v>2</v>
      </c>
      <c r="J28" s="9">
        <v>1.5</v>
      </c>
      <c r="K28" s="9">
        <v>2</v>
      </c>
      <c r="L28" s="10">
        <v>1</v>
      </c>
      <c r="M28" s="12">
        <v>650</v>
      </c>
    </row>
    <row r="29" spans="1:14" ht="13.5" customHeight="1" thickBot="1">
      <c r="A29" s="173" t="s">
        <v>20</v>
      </c>
      <c r="B29" s="174"/>
      <c r="C29" s="174"/>
      <c r="D29" s="174"/>
      <c r="E29" s="174"/>
      <c r="F29" s="175"/>
      <c r="G29" s="13" t="s">
        <v>30</v>
      </c>
      <c r="H29" s="14">
        <v>5</v>
      </c>
      <c r="I29" s="14">
        <v>2</v>
      </c>
      <c r="J29" s="14">
        <v>2</v>
      </c>
      <c r="K29" s="14">
        <v>2.5</v>
      </c>
      <c r="L29" s="14">
        <v>1</v>
      </c>
      <c r="M29" s="16">
        <v>750</v>
      </c>
    </row>
    <row r="30" spans="1:14" s="17" customFormat="1" ht="19.5" customHeight="1">
      <c r="A30" s="176" t="s">
        <v>21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8"/>
      <c r="N30" s="1"/>
    </row>
    <row r="31" spans="1:14" s="17" customFormat="1" ht="19.5" customHeight="1">
      <c r="A31" s="179" t="s">
        <v>22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"/>
    </row>
    <row r="32" spans="1:14" s="17" customFormat="1" ht="19.5" customHeight="1">
      <c r="A32" s="179" t="s">
        <v>135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1"/>
      <c r="N32" s="1"/>
    </row>
    <row r="33" spans="1:16" s="17" customFormat="1" ht="49.5" customHeight="1">
      <c r="A33" s="182" t="s">
        <v>65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4"/>
      <c r="N33" s="1"/>
    </row>
    <row r="34" spans="1:16" s="17" customFormat="1" ht="16.2">
      <c r="A34" s="170" t="s">
        <v>31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2"/>
      <c r="N34" s="1"/>
    </row>
    <row r="35" spans="1:16" s="17" customFormat="1" ht="16.2">
      <c r="A35" s="170" t="s">
        <v>66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2"/>
      <c r="N35" s="1"/>
    </row>
    <row r="36" spans="1:16" s="17" customFormat="1" ht="16.2">
      <c r="A36" s="167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9"/>
      <c r="N36" s="1"/>
    </row>
    <row r="37" spans="1:16" s="17" customFormat="1" ht="16.2">
      <c r="A37" s="167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9"/>
      <c r="N37" s="1"/>
    </row>
    <row r="38" spans="1:16" s="17" customFormat="1" ht="16.2">
      <c r="A38" s="191" t="s">
        <v>90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3"/>
      <c r="N38" s="1"/>
    </row>
    <row r="39" spans="1:16" s="19" customFormat="1" ht="19.5" customHeight="1">
      <c r="A39" s="191" t="s">
        <v>91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1"/>
    </row>
    <row r="40" spans="1:16" s="19" customFormat="1" ht="19.5" customHeight="1">
      <c r="A40" s="191" t="s">
        <v>28</v>
      </c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3"/>
      <c r="N40" s="1"/>
    </row>
    <row r="41" spans="1:16" s="19" customFormat="1" ht="19.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3"/>
      <c r="N41" s="1"/>
    </row>
    <row r="42" spans="1:16" ht="1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8"/>
    </row>
    <row r="43" spans="1:16" ht="76.5" customHeight="1" thickBot="1">
      <c r="A43" s="185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7"/>
    </row>
    <row r="44" spans="1:16" ht="76.5" customHeight="1">
      <c r="A44" s="20"/>
      <c r="B44" s="21"/>
      <c r="C44" s="22"/>
      <c r="D44" s="21"/>
      <c r="E44" s="21"/>
      <c r="F44" s="21"/>
      <c r="G44" s="21"/>
      <c r="H44" s="21"/>
      <c r="I44" s="21"/>
      <c r="J44" s="21"/>
      <c r="K44" s="21"/>
      <c r="L44" s="21"/>
      <c r="M44" s="23"/>
    </row>
    <row r="45" spans="1:16" ht="76.5" customHeight="1">
      <c r="A45" s="20"/>
      <c r="B45" s="21"/>
      <c r="C45" s="22"/>
      <c r="D45" s="21"/>
      <c r="E45" s="21"/>
      <c r="F45" s="21"/>
      <c r="G45" s="21"/>
      <c r="H45" s="21"/>
      <c r="I45" s="21"/>
      <c r="J45" s="21"/>
      <c r="K45" s="21"/>
      <c r="L45" s="21"/>
      <c r="M45" s="23"/>
    </row>
    <row r="46" spans="1:16" ht="76.5" customHeight="1">
      <c r="A46" s="20"/>
      <c r="B46" s="21"/>
      <c r="C46" s="22"/>
      <c r="D46" s="21"/>
      <c r="E46" s="21"/>
      <c r="F46" s="21"/>
      <c r="G46" s="21"/>
      <c r="H46" s="21"/>
      <c r="I46" s="21"/>
      <c r="J46" s="21"/>
      <c r="K46" s="21"/>
      <c r="L46" s="21"/>
      <c r="M46" s="23"/>
    </row>
    <row r="47" spans="1:16" ht="13.5" customHeight="1">
      <c r="A47" s="24"/>
      <c r="M47" s="29"/>
    </row>
    <row r="48" spans="1:16" s="1" customFormat="1" ht="13.5" customHeight="1">
      <c r="A48" s="24"/>
      <c r="B48" s="2"/>
      <c r="C48" s="25"/>
      <c r="D48" s="26"/>
      <c r="E48" s="2"/>
      <c r="F48" s="2"/>
      <c r="G48" s="2"/>
      <c r="H48" s="27"/>
      <c r="I48" s="27"/>
      <c r="J48" s="27"/>
      <c r="K48" s="27"/>
      <c r="L48" s="27"/>
      <c r="M48" s="29"/>
      <c r="O48" s="2"/>
      <c r="P48" s="2"/>
    </row>
    <row r="49" spans="1:16" s="1" customFormat="1" ht="55.5" customHeight="1" thickBot="1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90"/>
      <c r="O49" s="2"/>
      <c r="P49" s="2"/>
    </row>
  </sheetData>
  <mergeCells count="37">
    <mergeCell ref="A41:M41"/>
    <mergeCell ref="A42:M42"/>
    <mergeCell ref="A43:M43"/>
    <mergeCell ref="A49:M49"/>
    <mergeCell ref="A35:M35"/>
    <mergeCell ref="A36:M36"/>
    <mergeCell ref="A37:M37"/>
    <mergeCell ref="A38:M38"/>
    <mergeCell ref="A39:M39"/>
    <mergeCell ref="A40:M40"/>
    <mergeCell ref="A34:M34"/>
    <mergeCell ref="C8:G8"/>
    <mergeCell ref="C9:G9"/>
    <mergeCell ref="C12:G12"/>
    <mergeCell ref="C19:G19"/>
    <mergeCell ref="C26:G26"/>
    <mergeCell ref="A28:F28"/>
    <mergeCell ref="A29:F29"/>
    <mergeCell ref="A30:M30"/>
    <mergeCell ref="A31:L31"/>
    <mergeCell ref="A32:M32"/>
    <mergeCell ref="A33:M33"/>
    <mergeCell ref="A1:M2"/>
    <mergeCell ref="A3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2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葷</vt:lpstr>
      <vt:lpstr>菜單明細OK</vt:lpstr>
      <vt:lpstr>素</vt:lpstr>
      <vt:lpstr>素(備)</vt:lpstr>
      <vt:lpstr>素!Print_Area</vt:lpstr>
      <vt:lpstr>'素(備)'!Print_Area</vt:lpstr>
      <vt:lpstr>菜單明細OK!Print_Area</vt:lpstr>
      <vt:lpstr>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</cp:lastModifiedBy>
  <cp:lastPrinted>2023-09-08T00:13:34Z</cp:lastPrinted>
  <dcterms:created xsi:type="dcterms:W3CDTF">2018-02-09T02:55:08Z</dcterms:created>
  <dcterms:modified xsi:type="dcterms:W3CDTF">2023-09-08T00:13:41Z</dcterms:modified>
</cp:coreProperties>
</file>