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6統鮮資料夾\菜單\"/>
    </mc:Choice>
  </mc:AlternateContent>
  <xr:revisionPtr revIDLastSave="0" documentId="13_ncr:1_{3171A691-E22A-4318-B387-4FA82A51D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葷" sheetId="1" r:id="rId1"/>
    <sheet name="菜單明細" sheetId="2" r:id="rId2"/>
    <sheet name="素" sheetId="3" state="hidden" r:id="rId3"/>
  </sheets>
  <definedNames>
    <definedName name="_xlnm.Print_Area" localSheetId="2">素!$A$1:$M$46</definedName>
    <definedName name="_xlnm.Print_Area" localSheetId="1">菜單明細!$A$1:$D$104</definedName>
    <definedName name="_xlnm.Print_Area" localSheetId="0">葷!$A$1:$N$45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2" l="1"/>
  <c r="B96" i="2"/>
  <c r="B95" i="2"/>
  <c r="B94" i="2"/>
  <c r="B93" i="2"/>
  <c r="B60" i="2"/>
  <c r="B59" i="2"/>
  <c r="B58" i="2"/>
  <c r="B57" i="2"/>
  <c r="B56" i="2"/>
  <c r="E60" i="2"/>
  <c r="E59" i="2"/>
  <c r="E58" i="2"/>
  <c r="E57" i="2"/>
  <c r="A57" i="2"/>
  <c r="N28" i="1"/>
  <c r="N27" i="1"/>
  <c r="N19" i="1"/>
  <c r="B17" i="2"/>
  <c r="B16" i="2"/>
  <c r="B15" i="2"/>
  <c r="B14" i="2"/>
  <c r="B13" i="2"/>
  <c r="B41" i="2"/>
  <c r="B40" i="2"/>
  <c r="B39" i="2"/>
  <c r="B38" i="2"/>
  <c r="B37" i="2"/>
  <c r="E41" i="2"/>
  <c r="E39" i="2"/>
  <c r="E38" i="2"/>
  <c r="A38" i="2"/>
  <c r="E37" i="2"/>
  <c r="N15" i="1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B102" i="2"/>
  <c r="B101" i="2"/>
  <c r="B100" i="2"/>
  <c r="B99" i="2"/>
  <c r="B98" i="2"/>
  <c r="B69" i="2"/>
  <c r="B68" i="2"/>
  <c r="B67" i="2"/>
  <c r="B66" i="2"/>
  <c r="B65" i="2"/>
  <c r="B46" i="2"/>
  <c r="B45" i="2"/>
  <c r="B44" i="2"/>
  <c r="B43" i="2"/>
  <c r="B42" i="2"/>
  <c r="B31" i="2"/>
  <c r="B30" i="2"/>
  <c r="B29" i="2"/>
  <c r="B28" i="2"/>
  <c r="B27" i="2"/>
  <c r="B12" i="2"/>
  <c r="B11" i="2"/>
  <c r="B10" i="2"/>
  <c r="B9" i="2"/>
  <c r="B8" i="2"/>
  <c r="B7" i="2"/>
  <c r="B6" i="2"/>
  <c r="B5" i="2"/>
  <c r="B4" i="2"/>
  <c r="B3" i="2"/>
  <c r="F102" i="2"/>
  <c r="A99" i="2"/>
  <c r="N8" i="1"/>
  <c r="N13" i="1"/>
  <c r="N11" i="1"/>
  <c r="B36" i="2"/>
  <c r="B35" i="2"/>
  <c r="B34" i="2"/>
  <c r="B33" i="2"/>
  <c r="B32" i="2"/>
  <c r="N14" i="1"/>
  <c r="B92" i="2"/>
  <c r="B91" i="2"/>
  <c r="B90" i="2"/>
  <c r="B89" i="2"/>
  <c r="B88" i="2"/>
  <c r="B87" i="2"/>
  <c r="B86" i="2"/>
  <c r="B85" i="2"/>
  <c r="B84" i="2"/>
  <c r="B83" i="2"/>
  <c r="B78" i="2"/>
  <c r="B77" i="2"/>
  <c r="B76" i="2"/>
  <c r="B75" i="2"/>
  <c r="B74" i="2"/>
  <c r="B51" i="2"/>
  <c r="B50" i="2"/>
  <c r="B49" i="2"/>
  <c r="B48" i="2"/>
  <c r="B47" i="2"/>
  <c r="B26" i="2"/>
  <c r="B25" i="2"/>
  <c r="B24" i="2"/>
  <c r="B23" i="2"/>
  <c r="B22" i="2"/>
  <c r="N26" i="1"/>
  <c r="N25" i="1"/>
  <c r="N9" i="1"/>
  <c r="E97" i="2"/>
  <c r="E94" i="2"/>
  <c r="A94" i="2"/>
  <c r="E93" i="2"/>
  <c r="E92" i="2"/>
  <c r="E90" i="2"/>
  <c r="E89" i="2"/>
  <c r="A89" i="2"/>
  <c r="E88" i="2"/>
  <c r="E87" i="2"/>
  <c r="E86" i="2"/>
  <c r="E85" i="2"/>
  <c r="E84" i="2"/>
  <c r="A84" i="2"/>
  <c r="E83" i="2"/>
  <c r="E82" i="2"/>
  <c r="E81" i="2"/>
  <c r="E80" i="2"/>
  <c r="A80" i="2"/>
  <c r="E78" i="2"/>
  <c r="E77" i="2"/>
  <c r="E76" i="2"/>
  <c r="E75" i="2"/>
  <c r="A75" i="2"/>
  <c r="E73" i="2"/>
  <c r="E72" i="2"/>
  <c r="E71" i="2"/>
  <c r="A71" i="2"/>
  <c r="E69" i="2"/>
  <c r="E68" i="2"/>
  <c r="E66" i="2"/>
  <c r="A66" i="2"/>
  <c r="E64" i="2"/>
  <c r="E62" i="2"/>
  <c r="A62" i="2"/>
  <c r="E61" i="2"/>
  <c r="E55" i="2"/>
  <c r="E54" i="2"/>
  <c r="E53" i="2"/>
  <c r="A53" i="2"/>
  <c r="E52" i="2"/>
  <c r="E51" i="2"/>
  <c r="E50" i="2"/>
  <c r="E49" i="2"/>
  <c r="E48" i="2"/>
  <c r="A48" i="2"/>
  <c r="E47" i="2"/>
  <c r="E46" i="2"/>
  <c r="E45" i="2"/>
  <c r="E43" i="2"/>
  <c r="A43" i="2"/>
  <c r="E42" i="2"/>
  <c r="E36" i="2"/>
  <c r="E34" i="2"/>
  <c r="E33" i="2"/>
  <c r="A33" i="2"/>
  <c r="E32" i="2"/>
  <c r="E31" i="2"/>
  <c r="E30" i="2"/>
  <c r="E28" i="2"/>
  <c r="A28" i="2"/>
  <c r="E27" i="2"/>
  <c r="E26" i="2"/>
  <c r="E25" i="2"/>
  <c r="E24" i="2"/>
  <c r="E23" i="2"/>
  <c r="A23" i="2"/>
  <c r="E21" i="2"/>
  <c r="E19" i="2"/>
  <c r="A19" i="2"/>
  <c r="E18" i="2"/>
  <c r="E17" i="2"/>
  <c r="E16" i="2"/>
  <c r="E14" i="2"/>
  <c r="A14" i="2"/>
  <c r="E12" i="2"/>
  <c r="E11" i="2"/>
  <c r="E9" i="2"/>
  <c r="A9" i="2"/>
  <c r="E8" i="2"/>
  <c r="E7" i="2"/>
  <c r="E5" i="2"/>
  <c r="E4" i="2"/>
  <c r="A4" i="2"/>
  <c r="E3" i="2"/>
  <c r="N24" i="1"/>
  <c r="N23" i="1"/>
  <c r="N22" i="1"/>
  <c r="N21" i="1"/>
  <c r="N20" i="1"/>
  <c r="N18" i="1"/>
  <c r="N17" i="1"/>
  <c r="N16" i="1"/>
  <c r="N12" i="1"/>
  <c r="N10" i="1"/>
  <c r="F60" i="2" l="1"/>
  <c r="F41" i="2"/>
  <c r="F69" i="2"/>
  <c r="F55" i="2"/>
  <c r="F46" i="2"/>
  <c r="M18" i="1" s="1"/>
  <c r="F64" i="2"/>
  <c r="F31" i="2"/>
  <c r="F36" i="2"/>
  <c r="F51" i="2"/>
  <c r="F73" i="2"/>
  <c r="F78" i="2"/>
  <c r="F82" i="2"/>
  <c r="F87" i="2"/>
  <c r="F92" i="2"/>
  <c r="F97" i="2"/>
  <c r="F26" i="2"/>
  <c r="F7" i="2"/>
  <c r="F12" i="2"/>
  <c r="F17" i="2"/>
  <c r="F104" i="2" l="1"/>
  <c r="F105" i="2"/>
</calcChain>
</file>

<file path=xl/sharedStrings.xml><?xml version="1.0" encoding="utf-8"?>
<sst xmlns="http://schemas.openxmlformats.org/spreadsheetml/2006/main" count="512" uniqueCount="321">
  <si>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</si>
  <si>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</si>
  <si>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</si>
  <si>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</si>
  <si>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</si>
  <si>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</si>
  <si>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</t>
    <phoneticPr fontId="3" type="noConversion"/>
  </si>
  <si>
    <r>
      <t>全穀根莖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</si>
  <si>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豆魚肉蛋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</si>
  <si>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蔬菜類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</si>
  <si>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油脂類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</si>
  <si>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水果類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</si>
  <si>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t>鈣含量(mg)</t>
    <phoneticPr fontId="3" type="noConversion"/>
  </si>
  <si>
    <r>
      <t>熱量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大卡</t>
    </r>
    <r>
      <rPr>
        <sz val="8"/>
        <rFont val="Times New Roman"/>
        <family val="1"/>
      </rPr>
      <t>)</t>
    </r>
    <phoneticPr fontId="3" type="noConversion"/>
  </si>
  <si>
    <t>四</t>
    <phoneticPr fontId="3" type="noConversion"/>
  </si>
  <si>
    <t>五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</si>
  <si>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</si>
  <si>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</si>
  <si>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</si>
  <si>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教育部-學校午餐食物內容及營養基準</t>
    <phoneticPr fontId="3" type="noConversion"/>
  </si>
  <si>
    <t>單位：每人每日應供應份數(一週平均值)</t>
    <phoneticPr fontId="3" type="noConversion"/>
  </si>
  <si>
    <t>☆食材來源:本公司食材均選用通過CAS、HACCP認證之合格廠商</t>
    <phoneticPr fontId="3" type="noConversion"/>
  </si>
  <si>
    <t>☆菜色之食材內容如遇氣候因素而有變動，敬請見諒！</t>
    <phoneticPr fontId="3" type="noConversion"/>
  </si>
  <si>
    <t>☆菜單中「         」記號為健腦餐，「         」記號為蔬食日，「       」記號為特餐，「       」記號為有機日，「  *  」記號為易過敏原食材</t>
    <phoneticPr fontId="3" type="noConversion"/>
  </si>
  <si>
    <t>☆目前所提供之豆製品、玉米粒、黃豆、毛豆皆為非基因改造食材</t>
    <phoneticPr fontId="3" type="noConversion"/>
  </si>
  <si>
    <t>☆易致過敏原食材：蛋、蝦、蟹、芒果、花生、牛奶及其製品。「     *    」記號為易過敏原食材</t>
  </si>
  <si>
    <t>菜餚</t>
    <phoneticPr fontId="3" type="noConversion"/>
  </si>
  <si>
    <t>總食材</t>
  </si>
  <si>
    <t>烹調方式</t>
    <phoneticPr fontId="3" type="noConversion"/>
  </si>
  <si>
    <t>二</t>
    <phoneticPr fontId="3" type="noConversion"/>
  </si>
  <si>
    <t>☆本月水果種類:木瓜.葡萄.香蕉.小番茄.西瓜.哈蜜瓜…等當令水果</t>
    <phoneticPr fontId="3" type="noConversion"/>
  </si>
  <si>
    <t>1-3年級</t>
  </si>
  <si>
    <t>4-6年級</t>
  </si>
  <si>
    <t>☆每週二供應補助有機白米一次</t>
    <phoneticPr fontId="3" type="noConversion"/>
  </si>
  <si>
    <t>☆菜色優先使用CAS、臺灣有機農產品、產銷履歷、Qrcode、TQF之認證食材，內容如遇氣候因素而有變動，敬請見諒！</t>
    <phoneticPr fontId="3" type="noConversion"/>
  </si>
  <si>
    <t>☆本校一律使用臺灣國產豬肉食材</t>
    <phoneticPr fontId="3" type="noConversion"/>
  </si>
  <si>
    <t>7/01</t>
    <phoneticPr fontId="3" type="noConversion"/>
  </si>
  <si>
    <t>6/01</t>
    <phoneticPr fontId="3" type="noConversion"/>
  </si>
  <si>
    <t>有機青菜(補助)</t>
    <phoneticPr fontId="3" type="noConversion"/>
  </si>
  <si>
    <t>有機白米飯(補助)</t>
    <phoneticPr fontId="3" type="noConversion"/>
  </si>
  <si>
    <t>豆豉油豆腐</t>
    <phoneticPr fontId="3" type="noConversion"/>
  </si>
  <si>
    <t>有機青菜</t>
    <phoneticPr fontId="3" type="noConversion"/>
  </si>
  <si>
    <t>五穀米飯</t>
    <phoneticPr fontId="3" type="noConversion"/>
  </si>
  <si>
    <t>腐皮花椰</t>
    <phoneticPr fontId="3" type="noConversion"/>
  </si>
  <si>
    <t>紅絲油麥菜</t>
    <phoneticPr fontId="3" type="noConversion"/>
  </si>
  <si>
    <t>紅藜麥有機白米飯</t>
    <phoneticPr fontId="3" type="noConversion"/>
  </si>
  <si>
    <t>紫米飯</t>
    <phoneticPr fontId="3" type="noConversion"/>
  </si>
  <si>
    <t>螞蟻上樹</t>
    <phoneticPr fontId="3" type="noConversion"/>
  </si>
  <si>
    <t>菇香油菜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</si>
  <si>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(熱)花豆薏仁牛奶</t>
    </r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</si>
  <si>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起司海苔三色玉米</t>
    </r>
    <phoneticPr fontId="3" type="noConversion"/>
  </si>
  <si>
    <t>筍片湯</t>
    <phoneticPr fontId="3" type="noConversion"/>
  </si>
  <si>
    <t>燕麥飯</t>
    <phoneticPr fontId="3" type="noConversion"/>
  </si>
  <si>
    <t>打拋豆干煮魚</t>
    <phoneticPr fontId="3" type="noConversion"/>
  </si>
  <si>
    <t>薑絲小白菜</t>
    <phoneticPr fontId="3" type="noConversion"/>
  </si>
  <si>
    <t>海芽豆腐湯</t>
    <phoneticPr fontId="3" type="noConversion"/>
  </si>
  <si>
    <t>芝麻小米有機白米飯</t>
    <phoneticPr fontId="3" type="noConversion"/>
  </si>
  <si>
    <t>(熱)桂圓銀耳甜湯</t>
    <phoneticPr fontId="3" type="noConversion"/>
  </si>
  <si>
    <t>葵瓜子炊飯</t>
    <phoneticPr fontId="3" type="noConversion"/>
  </si>
  <si>
    <t>香菇滷肉燥</t>
    <phoneticPr fontId="3" type="noConversion"/>
  </si>
  <si>
    <t>營養黃豆飯</t>
    <phoneticPr fontId="3" type="noConversion"/>
  </si>
  <si>
    <t>＊四分干+滷蛋X1</t>
    <phoneticPr fontId="3" type="noConversion"/>
  </si>
  <si>
    <t>雜燴白菜</t>
    <phoneticPr fontId="3" type="noConversion"/>
  </si>
  <si>
    <t>紫菜鮮菇湯</t>
    <phoneticPr fontId="3" type="noConversion"/>
  </si>
  <si>
    <t>大麥仁飯</t>
    <phoneticPr fontId="3" type="noConversion"/>
  </si>
  <si>
    <t>紅藜麥飯</t>
    <phoneticPr fontId="3" type="noConversion"/>
  </si>
  <si>
    <t>肉骨茶湯</t>
    <phoneticPr fontId="3" type="noConversion"/>
  </si>
  <si>
    <t>雙色雜糧飯</t>
    <phoneticPr fontId="3" type="noConversion"/>
  </si>
  <si>
    <t>芹香炒干片</t>
    <phoneticPr fontId="3" type="noConversion"/>
  </si>
  <si>
    <t>芽菜空心菜</t>
    <phoneticPr fontId="3" type="noConversion"/>
  </si>
  <si>
    <t>四神湯</t>
    <phoneticPr fontId="3" type="noConversion"/>
  </si>
  <si>
    <t>胚芽有機白米飯</t>
    <phoneticPr fontId="3" type="noConversion"/>
  </si>
  <si>
    <t>紅燒豆腐</t>
    <phoneticPr fontId="3" type="noConversion"/>
  </si>
  <si>
    <t>什錦蒲瓜</t>
    <phoneticPr fontId="3" type="noConversion"/>
  </si>
  <si>
    <t>巧達濃湯</t>
    <phoneticPr fontId="3" type="noConversion"/>
  </si>
  <si>
    <t>☆每週二、四供應補助有機青菜一次</t>
    <phoneticPr fontId="3" type="noConversion"/>
  </si>
  <si>
    <t>☆本月牛奶供應方式:一週訂餐四天以上者於６/１１(五)、６/１６(三)、６/２２(二)、６/２８(一)供應保久乳一瓶
                   低年級一週訂餐未滿四天者於６/２２(二)供應保久乳一瓶
                   中年級本月訂滿十二天者於６/２２(二)、６/２８(一)供應保久乳一瓶</t>
    <phoneticPr fontId="3" type="noConversion"/>
  </si>
  <si>
    <t>☆本月有機青菜種類：味美菜.小白菜.小松菜.白莧菜.空心菜.荷葉白菜</t>
    <phoneticPr fontId="3" type="noConversion"/>
  </si>
  <si>
    <t>☆本月蔬菜種類:油菜.蚵白菜.青江菜,小白菜.空心菜.地瓜葉…等當季蔬菜</t>
    <phoneticPr fontId="3" type="noConversion"/>
  </si>
  <si>
    <t>番茄羅宋湯</t>
    <phoneticPr fontId="3" type="noConversion"/>
  </si>
  <si>
    <t>香酥雞腿X1</t>
    <phoneticPr fontId="3" type="noConversion"/>
  </si>
  <si>
    <t>＊乳酪杏仁火腿拌飯</t>
    <phoneticPr fontId="3" type="noConversion"/>
  </si>
  <si>
    <t>味噌豆腐湯</t>
    <phoneticPr fontId="3" type="noConversion"/>
  </si>
  <si>
    <t>有機白米80g</t>
    <phoneticPr fontId="3" type="noConversion"/>
  </si>
  <si>
    <t>白米65g+燕麥粒15g</t>
    <phoneticPr fontId="3" type="noConversion"/>
  </si>
  <si>
    <t>水鯊魚丁90g+非基改豆干小丁12g+洋蔥小丁8g+番茄小丁8h+九層塔去梗1g</t>
    <phoneticPr fontId="3" type="noConversion"/>
  </si>
  <si>
    <t>非基改板豆腐絲28g+乾海芽0.6g+龍骨丁4g</t>
    <phoneticPr fontId="3" type="noConversion"/>
  </si>
  <si>
    <t>棒腿D5約135g/支</t>
    <phoneticPr fontId="3" type="noConversion"/>
  </si>
  <si>
    <t>冬瓜中丁35g+龍骨丁4g</t>
    <phoneticPr fontId="3" type="noConversion"/>
  </si>
  <si>
    <t>雞丁75g+地瓜大丁30g+甜酒豆腐乳</t>
    <phoneticPr fontId="3" type="noConversion"/>
  </si>
  <si>
    <t>海帶茸段60g+豬肉絲12g+芹菜段8g+紅蘿蔔絲3g</t>
    <phoneticPr fontId="3" type="noConversion"/>
  </si>
  <si>
    <t>非基改板豆腐小丁32g+非基改味噌+柴魚片</t>
    <phoneticPr fontId="3" type="noConversion"/>
  </si>
  <si>
    <t>白米78g+葵瓜子(去殼)2g</t>
    <phoneticPr fontId="3" type="noConversion"/>
  </si>
  <si>
    <t>白煮蛋約55克/粒+非基改四分豆干25g+蔥原料1g</t>
    <phoneticPr fontId="3" type="noConversion"/>
  </si>
  <si>
    <t>豬肉角68g+南瓜大丁23g+洋蔥角12g+紅蘿蔔末1g+安佳無鹽奶油+oak全脂奶粉</t>
    <phoneticPr fontId="3" type="noConversion"/>
  </si>
  <si>
    <t>白米78g+紅藜麥2g</t>
    <phoneticPr fontId="3" type="noConversion"/>
  </si>
  <si>
    <t>冬瓜中丁78g+豬絞肉6g+木耳片3g+紅蘿蔔末1g</t>
    <phoneticPr fontId="3" type="noConversion"/>
  </si>
  <si>
    <t>馬鈴薯小丁18g+山藥小丁8g+大小薏仁5g+龍骨丁4g</t>
    <phoneticPr fontId="3" type="noConversion"/>
  </si>
  <si>
    <t>水鯊魚片約70g/片</t>
    <phoneticPr fontId="3" type="noConversion"/>
  </si>
  <si>
    <t>蒸</t>
    <phoneticPr fontId="3" type="noConversion"/>
  </si>
  <si>
    <t>滷</t>
    <phoneticPr fontId="3" type="noConversion"/>
  </si>
  <si>
    <t>煮</t>
    <phoneticPr fontId="3" type="noConversion"/>
  </si>
  <si>
    <t>燙</t>
    <phoneticPr fontId="3" type="noConversion"/>
  </si>
  <si>
    <t>燴</t>
    <phoneticPr fontId="3" type="noConversion"/>
  </si>
  <si>
    <t>炒</t>
    <phoneticPr fontId="3" type="noConversion"/>
  </si>
  <si>
    <t>蒸+拌炒</t>
    <phoneticPr fontId="3" type="noConversion"/>
  </si>
  <si>
    <t>燴燒</t>
    <phoneticPr fontId="3" type="noConversion"/>
  </si>
  <si>
    <t>煮+拌炒</t>
    <phoneticPr fontId="3" type="noConversion"/>
  </si>
  <si>
    <t>炸</t>
    <phoneticPr fontId="3" type="noConversion"/>
  </si>
  <si>
    <t>燉煮</t>
    <phoneticPr fontId="3" type="noConversion"/>
  </si>
  <si>
    <t>滷煮</t>
    <phoneticPr fontId="3" type="noConversion"/>
  </si>
  <si>
    <t>燒燴</t>
    <phoneticPr fontId="3" type="noConversion"/>
  </si>
  <si>
    <t>胚芽米飯</t>
  </si>
  <si>
    <t>豆皮大白菜</t>
    <phoneticPr fontId="3" type="noConversion"/>
  </si>
  <si>
    <r>
      <t>＊</t>
    </r>
    <r>
      <rPr>
        <b/>
        <u/>
        <sz val="16"/>
        <color theme="1"/>
        <rFont val="王漢宗中明體注音"/>
        <family val="5"/>
        <charset val="136"/>
      </rPr>
      <t>(熱)綠豆地瓜牛奶</t>
    </r>
    <phoneticPr fontId="3" type="noConversion"/>
  </si>
  <si>
    <t>糙米飯</t>
    <phoneticPr fontId="3" type="noConversion"/>
  </si>
  <si>
    <t>榨菜粉絲湯</t>
    <phoneticPr fontId="3" type="noConversion"/>
  </si>
  <si>
    <t>紫菜什菇湯</t>
    <phoneticPr fontId="3" type="noConversion"/>
  </si>
  <si>
    <t>麥片有機白米飯</t>
    <phoneticPr fontId="3" type="noConversion"/>
  </si>
  <si>
    <r>
      <t>＊</t>
    </r>
    <r>
      <rPr>
        <b/>
        <u/>
        <sz val="16"/>
        <color theme="1"/>
        <rFont val="王漢宗中明體注音"/>
        <family val="5"/>
        <charset val="136"/>
      </rPr>
      <t>玉米濃湯</t>
    </r>
    <phoneticPr fontId="3" type="noConversion"/>
  </si>
  <si>
    <t>蘑菇醬燒干片</t>
    <phoneticPr fontId="3" type="noConversion"/>
  </si>
  <si>
    <t>絲瓜炒菇</t>
    <phoneticPr fontId="3" type="noConversion"/>
  </si>
  <si>
    <t>果香百頁豆腐</t>
    <phoneticPr fontId="3" type="noConversion"/>
  </si>
  <si>
    <t>紅蘿蔔炒干絲</t>
    <phoneticPr fontId="3" type="noConversion"/>
  </si>
  <si>
    <t>清香地瓜葉</t>
    <phoneticPr fontId="3" type="noConversion"/>
  </si>
  <si>
    <t>香菇高麗菜</t>
    <phoneticPr fontId="3" type="noConversion"/>
  </si>
  <si>
    <t>素培根香拌義大利麵＋橄欖風味凍腐＋有機青菜＋青菜豆皮絲湯</t>
    <phoneticPr fontId="3" type="noConversion"/>
  </si>
  <si>
    <t xml:space="preserve"> 招牌素肉絲油飯(有機白米-補助)＋筍燒四分豆干＋有機青菜(補助)＋針菇豆腐湯</t>
    <phoneticPr fontId="3" type="noConversion"/>
  </si>
  <si>
    <t>彩椒豆腸片</t>
    <phoneticPr fontId="3" type="noConversion"/>
  </si>
  <si>
    <t>蘿蔔湯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</si>
  <si>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乳酪焗南瓜</t>
    </r>
    <phoneticPr fontId="3" type="noConversion"/>
  </si>
  <si>
    <t>可樂滷烤麩</t>
    <phoneticPr fontId="3" type="noConversion"/>
  </si>
  <si>
    <t>三杯麵輪</t>
    <phoneticPr fontId="3" type="noConversion"/>
  </si>
  <si>
    <t>打拋豆干</t>
    <phoneticPr fontId="3" type="noConversion"/>
  </si>
  <si>
    <t>野菇高麗菜</t>
    <phoneticPr fontId="3" type="noConversion"/>
  </si>
  <si>
    <t>糖醋干絲</t>
    <phoneticPr fontId="3" type="noConversion"/>
  </si>
  <si>
    <t>素沙茶鮮蔬炒麵＋香酥豆腐＋有機青菜(補助)＋蒲瓜木耳湯</t>
    <phoneticPr fontId="3" type="noConversion"/>
  </si>
  <si>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乳酪杏仁拌飯(有機白米)</t>
    </r>
    <r>
      <rPr>
        <sz val="16"/>
        <rFont val="王漢宗中明體注音"/>
        <family val="5"/>
        <charset val="136"/>
      </rPr>
      <t>＋油豆腐關東煮＋番茄燴針菇+有機青菜＋冬瓜湯</t>
    </r>
    <phoneticPr fontId="3" type="noConversion"/>
  </si>
  <si>
    <t>香菇素肉燥</t>
    <phoneticPr fontId="3" type="noConversion"/>
  </si>
  <si>
    <t>什燴絲瓜片</t>
    <phoneticPr fontId="3" type="noConversion"/>
  </si>
  <si>
    <t>薑香地瓜葉</t>
    <phoneticPr fontId="3" type="noConversion"/>
  </si>
  <si>
    <t>素肉羹清湯</t>
    <phoneticPr fontId="3" type="noConversion"/>
  </si>
  <si>
    <t>滷香四分干</t>
    <phoneticPr fontId="3" type="noConversion"/>
  </si>
  <si>
    <t>凍豆腐滷味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</si>
  <si>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焗烤南瓜杏鮑菇</t>
    </r>
    <phoneticPr fontId="3" type="noConversion"/>
  </si>
  <si>
    <t>拌炒青江菜</t>
    <phoneticPr fontId="3" type="noConversion"/>
  </si>
  <si>
    <t>炒海茸</t>
    <phoneticPr fontId="3" type="noConversion"/>
  </si>
  <si>
    <t>海山醬燒麵腸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</si>
  <si>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奶香咖哩炒</t>
    </r>
    <phoneticPr fontId="3" type="noConversion"/>
  </si>
  <si>
    <t>梅干扣豆包</t>
    <phoneticPr fontId="3" type="noConversion"/>
  </si>
  <si>
    <t>薑拌油菜</t>
    <phoneticPr fontId="3" type="noConversion"/>
  </si>
  <si>
    <t>毛豆蘭花干</t>
    <phoneticPr fontId="3" type="noConversion"/>
  </si>
  <si>
    <t>燴冬瓜</t>
    <phoneticPr fontId="3" type="noConversion"/>
  </si>
  <si>
    <t>番茄干絲湯</t>
    <phoneticPr fontId="3" type="noConversion"/>
  </si>
  <si>
    <t>芹香炒干片</t>
  </si>
  <si>
    <t>蜜汁地瓜</t>
    <phoneticPr fontId="3" type="noConversion"/>
  </si>
  <si>
    <r>
      <t>紅醬洋菇什蔬彎管麵＋酥皮黑豆干＋炒花椰＋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紅豆牛奶西米露</t>
    </r>
    <phoneticPr fontId="3" type="noConversion"/>
  </si>
  <si>
    <t>炒筍丁</t>
    <phoneticPr fontId="3" type="noConversion"/>
  </si>
  <si>
    <r>
      <rPr>
        <b/>
        <sz val="14"/>
        <rFont val="王漢宗中明體注音"/>
        <family val="5"/>
        <charset val="136"/>
      </rPr>
      <t>＊</t>
    </r>
    <r>
      <rPr>
        <b/>
        <u/>
        <sz val="14"/>
        <rFont val="王漢宗中明體注音"/>
        <family val="5"/>
        <charset val="136"/>
      </rPr>
      <t>起司鳳梨香鬆野菇炒飯(有機白米-補助)</t>
    </r>
    <r>
      <rPr>
        <sz val="14"/>
        <rFont val="王漢宗中明體注音"/>
        <family val="5"/>
        <charset val="136"/>
      </rPr>
      <t>＋薑汁燒油腐＋有機青菜(補助)＋味噌豆腐湯</t>
    </r>
    <phoneticPr fontId="3" type="noConversion"/>
  </si>
  <si>
    <t>☆菜單中「       」記號為特餐，「       」記號為有機日，「  *  」記號為易過敏原食材</t>
    <phoneticPr fontId="3" type="noConversion"/>
  </si>
  <si>
    <t>玉米油片絲湯</t>
    <phoneticPr fontId="3" type="noConversion"/>
  </si>
  <si>
    <t>南洋咖哩豆包</t>
    <phoneticPr fontId="3" type="noConversion"/>
  </si>
  <si>
    <t>芹香蘿蔔湯</t>
    <phoneticPr fontId="3" type="noConversion"/>
  </si>
  <si>
    <r>
      <t>＊</t>
    </r>
    <r>
      <rPr>
        <b/>
        <u/>
        <sz val="16"/>
        <color theme="1"/>
        <rFont val="王漢宗中明體注音"/>
        <family val="5"/>
        <charset val="136"/>
      </rPr>
      <t>奶油咖哩雞丁</t>
    </r>
    <phoneticPr fontId="3" type="noConversion"/>
  </si>
  <si>
    <t>橄欖風味雞</t>
  </si>
  <si>
    <t>糖醋雞丁</t>
    <phoneticPr fontId="3" type="noConversion"/>
  </si>
  <si>
    <t>12</t>
    <phoneticPr fontId="3" type="noConversion"/>
  </si>
  <si>
    <t>蘑菇醬豬排X1</t>
  </si>
  <si>
    <t>海芽小魚湯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</si>
  <si>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(熱)地瓜薏仁牛奶</t>
    </r>
    <phoneticPr fontId="3" type="noConversion"/>
  </si>
  <si>
    <t>＊紅蘿蔔炒蛋</t>
  </si>
  <si>
    <t>紫菜蘿蔔絲湯</t>
    <phoneticPr fontId="3" type="noConversion"/>
  </si>
  <si>
    <t>北農有機青菜</t>
  </si>
  <si>
    <t>北農有機青菜</t>
    <phoneticPr fontId="3" type="noConversion"/>
  </si>
  <si>
    <t>六</t>
    <phoneticPr fontId="3" type="noConversion"/>
  </si>
  <si>
    <t>五</t>
    <phoneticPr fontId="3" type="noConversion"/>
  </si>
  <si>
    <t>三穀米飯</t>
    <phoneticPr fontId="3" type="noConversion"/>
  </si>
  <si>
    <t>胚芽有機米飯</t>
    <phoneticPr fontId="3" type="noConversion"/>
  </si>
  <si>
    <t>小米有機白米飯</t>
    <phoneticPr fontId="3" type="noConversion"/>
  </si>
  <si>
    <t>麥片飯</t>
    <phoneticPr fontId="3" type="noConversion"/>
  </si>
  <si>
    <t>＊蛋香花椰</t>
    <phoneticPr fontId="3" type="noConversion"/>
  </si>
  <si>
    <t>肉燥拌高麗菜</t>
    <phoneticPr fontId="3" type="noConversion"/>
  </si>
  <si>
    <t>蔥燒魚片X1</t>
    <phoneticPr fontId="3" type="noConversion"/>
  </si>
  <si>
    <t>薑爆肉片</t>
    <phoneticPr fontId="3" type="noConversion"/>
  </si>
  <si>
    <t>可樂燉雞腿排X1</t>
    <phoneticPr fontId="3" type="noConversion"/>
  </si>
  <si>
    <t>南瓜子飯</t>
    <phoneticPr fontId="3" type="noConversion"/>
  </si>
  <si>
    <t>時蔬</t>
    <phoneticPr fontId="3" type="noConversion"/>
  </si>
  <si>
    <t>北農有機青菜</t>
    <phoneticPr fontId="3" type="noConversion"/>
  </si>
  <si>
    <t>甜豆乳燒雞</t>
    <phoneticPr fontId="3" type="noConversion"/>
  </si>
  <si>
    <t>有機米飯   (補助)</t>
    <phoneticPr fontId="3" type="noConversion"/>
  </si>
  <si>
    <t>葵瓜子飯</t>
    <phoneticPr fontId="3" type="noConversion"/>
  </si>
  <si>
    <t>糙米有機米飯</t>
    <phoneticPr fontId="3" type="noConversion"/>
  </si>
  <si>
    <t>薑絲大黃瓜湯</t>
    <phoneticPr fontId="3" type="noConversion"/>
  </si>
  <si>
    <t>筍干燉肉</t>
    <phoneticPr fontId="3" type="noConversion"/>
  </si>
  <si>
    <t>海結豆干片</t>
    <phoneticPr fontId="3" type="noConversion"/>
  </si>
  <si>
    <t>麻油肉片</t>
    <phoneticPr fontId="3" type="noConversion"/>
  </si>
  <si>
    <t>塔香紫茄燒魚</t>
    <phoneticPr fontId="3" type="noConversion"/>
  </si>
  <si>
    <t>梅干扣肉</t>
    <phoneticPr fontId="3" type="noConversion"/>
  </si>
  <si>
    <t>肉醬馬鈴薯</t>
    <phoneticPr fontId="3" type="noConversion"/>
  </si>
  <si>
    <t>什錦燴冬瓜</t>
    <phoneticPr fontId="3" type="noConversion"/>
  </si>
  <si>
    <t>主廚招牌肉絲油飯(有機白米-補助)＋薑汁燒魚片X1＋北農有機青菜＋味噌豆腐湯</t>
    <phoneticPr fontId="3" type="noConversion"/>
  </si>
  <si>
    <t>海苔飯</t>
    <phoneticPr fontId="3" type="noConversion"/>
  </si>
  <si>
    <t>針菇三絲湯</t>
    <phoneticPr fontId="3" type="noConversion"/>
  </si>
  <si>
    <t>蔥香雞肉絲炒白菜</t>
    <phoneticPr fontId="3" type="noConversion"/>
  </si>
  <si>
    <t>＊蒲瓜蛋花湯</t>
    <phoneticPr fontId="3" type="noConversion"/>
  </si>
  <si>
    <t>☆每週一、二、四供應補助有機青菜一次</t>
    <phoneticPr fontId="3" type="noConversion"/>
  </si>
  <si>
    <t>☆本月有機青菜種類：白莧菜、黑葉白菜、空心菜、油江菜、荷葉白菜、小白菜</t>
    <phoneticPr fontId="3" type="noConversion"/>
  </si>
  <si>
    <r>
      <t>茄汁肉醬義大利麵＋香酥雞腿X1＋北農有機青菜＋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巧達濃湯</t>
    </r>
    <phoneticPr fontId="3" type="noConversion"/>
  </si>
  <si>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(熱)芋頭牛奶西米露</t>
    </r>
    <phoneticPr fontId="3" type="noConversion"/>
  </si>
  <si>
    <t>＊魚香炒蛋</t>
    <phoneticPr fontId="3" type="noConversion"/>
  </si>
  <si>
    <t>肉絲野菇四季豆</t>
    <phoneticPr fontId="3" type="noConversion"/>
  </si>
  <si>
    <t>肉絲炒海茸</t>
    <phoneticPr fontId="3" type="noConversion"/>
  </si>
  <si>
    <t>＊木須絲瓜片</t>
    <phoneticPr fontId="3" type="noConversion"/>
  </si>
  <si>
    <t>＊蝦香粗米粉湯</t>
    <phoneticPr fontId="3" type="noConversion"/>
  </si>
  <si>
    <t>香菜肉羹清湯</t>
    <phoneticPr fontId="3" type="noConversion"/>
  </si>
  <si>
    <t>芝麻紅藜毛豆仁飯</t>
    <phoneticPr fontId="3" type="noConversion"/>
  </si>
  <si>
    <r>
      <t>全穀雜糧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</si>
  <si>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豆魚蛋肉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</si>
  <si>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油脂堅果類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</si>
  <si>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豚骨高湯蔬菜拉麵＋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奶香南瓜燉肉</t>
    </r>
    <r>
      <rPr>
        <sz val="16"/>
        <rFont val="王漢宗中明體注音"/>
        <family val="5"/>
        <charset val="136"/>
      </rPr>
      <t>＋北農有機青菜＋＊番茄洋蔥蛋花湯</t>
    </r>
    <phoneticPr fontId="3" type="noConversion"/>
  </si>
  <si>
    <t>本月蔬食餐供應日：6/09(五)、6/30(五)</t>
    <phoneticPr fontId="3" type="noConversion"/>
  </si>
  <si>
    <t>薑絲冬瓜湯</t>
    <phoneticPr fontId="3" type="noConversion"/>
  </si>
  <si>
    <t>＊洋芋炒蛋</t>
    <phoneticPr fontId="3" type="noConversion"/>
  </si>
  <si>
    <t>黑芝麻       有機米飯</t>
    <phoneticPr fontId="3" type="noConversion"/>
  </si>
  <si>
    <t>113年6月食材明細表</t>
    <phoneticPr fontId="3" type="noConversion"/>
  </si>
  <si>
    <t>白米62g+麥片18g</t>
    <phoneticPr fontId="3" type="noConversion"/>
  </si>
  <si>
    <t>豬大排約75g/片+蘑菇醬</t>
    <phoneticPr fontId="3" type="noConversion"/>
  </si>
  <si>
    <t>紅蘿蔔絲45g+殺菌全液蛋30g+洋蔥絲8g</t>
    <phoneticPr fontId="3" type="noConversion"/>
  </si>
  <si>
    <t>冬粉8g+榨菜絲8g+木耳絲6g+龍骨丁4g</t>
    <phoneticPr fontId="3" type="noConversion"/>
  </si>
  <si>
    <t>有機白米62g+胚芽米18g</t>
    <phoneticPr fontId="3" type="noConversion"/>
  </si>
  <si>
    <t>紫菜0.4g+白蘿蔔絲18g+龍骨丁4g</t>
    <phoneticPr fontId="3" type="noConversion"/>
  </si>
  <si>
    <t>時蔬78g+龍骨丁+花椒油</t>
    <phoneticPr fontId="3" type="noConversion"/>
  </si>
  <si>
    <t>冬粉18g+高麗菜絲8g+豬絞肉12g+乾香菇絲0.2g</t>
    <phoneticPr fontId="3" type="noConversion"/>
  </si>
  <si>
    <t>高麗菜角68g+絞肉6g+鮮菇4g+g+紅蘿蔔末1g</t>
    <phoneticPr fontId="3" type="noConversion"/>
  </si>
  <si>
    <t>炸+燒汁</t>
    <phoneticPr fontId="3" type="noConversion"/>
  </si>
  <si>
    <t>燙+滷醬</t>
    <phoneticPr fontId="3" type="noConversion"/>
  </si>
  <si>
    <t>有機青菜75g+龍骨丁+花椒油</t>
    <phoneticPr fontId="3" type="noConversion"/>
  </si>
  <si>
    <t>地瓜小丁25g+洋薏仁(大麥仁)3g+OAK全脂奶粉</t>
    <phoneticPr fontId="3" type="noConversion"/>
  </si>
  <si>
    <t>海鮮什錦炒麵</t>
    <phoneticPr fontId="3" type="noConversion"/>
  </si>
  <si>
    <t>乾義大利長條麵40g+魷魚圈切丁12g+小白菜小段8g+紅蘿蔔絲5g+木耳絲2g</t>
    <phoneticPr fontId="3" type="noConversion"/>
  </si>
  <si>
    <t>炸豬柳條</t>
    <phoneticPr fontId="3" type="noConversion"/>
  </si>
  <si>
    <t>豬肉柳70g+薯條40g</t>
    <phoneticPr fontId="3" type="noConversion"/>
  </si>
  <si>
    <t>海鮮什錦炒麵 ＋炸豬柳條＋北農有機青菜＋針菇丸片湯</t>
    <phoneticPr fontId="3" type="noConversion"/>
  </si>
  <si>
    <t>針菇丸片湯</t>
    <phoneticPr fontId="3" type="noConversion"/>
  </si>
  <si>
    <t>貢丸片20g+金針菇切8g</t>
    <phoneticPr fontId="3" type="noConversion"/>
  </si>
  <si>
    <t>豬肉片68g+豆薯片20g+紅蘿蔔片8g+薑片</t>
    <phoneticPr fontId="3" type="noConversion"/>
  </si>
  <si>
    <t>白蘿蔔小丁30g+芹菜珠0.5g</t>
    <phoneticPr fontId="3" type="noConversion"/>
  </si>
  <si>
    <t>有機白米62g+小米18g</t>
    <phoneticPr fontId="3" type="noConversion"/>
  </si>
  <si>
    <t>燙+炒</t>
    <phoneticPr fontId="3" type="noConversion"/>
  </si>
  <si>
    <t>番茄小丁18g+洋蔥小丁8g+木耳小丁4g+龍骨丁+月桂葉</t>
    <phoneticPr fontId="3" type="noConversion"/>
  </si>
  <si>
    <t>白米62g+黑糯米18g</t>
    <phoneticPr fontId="3" type="noConversion"/>
  </si>
  <si>
    <t>白米62g+糙米15g+燕麥粒3g</t>
    <phoneticPr fontId="3" type="noConversion"/>
  </si>
  <si>
    <t>蔬食餐</t>
    <phoneticPr fontId="3" type="noConversion"/>
  </si>
  <si>
    <t>特餐</t>
    <phoneticPr fontId="3" type="noConversion"/>
  </si>
  <si>
    <t>雞丁75g+洋蔥角23g+芹菜段5g+紅蘿蔔中丁3g+黑橄欖罐頭(片)1.5g+紅椒粉</t>
    <phoneticPr fontId="3" type="noConversion"/>
  </si>
  <si>
    <t>冷凍青花菜95g+殺菌液蛋8g</t>
    <phoneticPr fontId="3" type="noConversion"/>
  </si>
  <si>
    <t>殺菌液蛋55g+馬鈴薯小丁28g+紅蘿蔔末1.5g</t>
    <phoneticPr fontId="3" type="noConversion"/>
  </si>
  <si>
    <t>非基改板豆腐大丁70g+筍片8g+木耳片2g</t>
    <phoneticPr fontId="3" type="noConversion"/>
  </si>
  <si>
    <t>燒</t>
    <phoneticPr fontId="3" type="noConversion"/>
  </si>
  <si>
    <t>小魚干3g+乾海帶芽0.4g</t>
    <phoneticPr fontId="3" type="noConversion"/>
  </si>
  <si>
    <t>豆包絲炒扁蒲</t>
    <phoneticPr fontId="3" type="noConversion"/>
  </si>
  <si>
    <t>扁蒲粗條78g+木耳絲3g+非基改豆包絲3g+龍骨丁</t>
    <phoneticPr fontId="3" type="noConversion"/>
  </si>
  <si>
    <t>雞丁70g+馬鈴薯中丁25g+洋蔥角8g+紅蘿蔔中丁5g+咖哩粉+奶油</t>
    <phoneticPr fontId="3" type="noConversion"/>
  </si>
  <si>
    <t>白米78g+去殼南瓜子2g</t>
    <phoneticPr fontId="3" type="noConversion"/>
  </si>
  <si>
    <t>大白菜角78g+清雞肉絲12+木耳絲2g+紅蘿蔔末1g</t>
    <phoneticPr fontId="3" type="noConversion"/>
  </si>
  <si>
    <t>豬肉片68g+杏鮑菇片25g+老薑+胡麻油</t>
    <phoneticPr fontId="3" type="noConversion"/>
  </si>
  <si>
    <t>蒲瓜粗絲28g+洗選蛋4g</t>
    <phoneticPr fontId="3" type="noConversion"/>
  </si>
  <si>
    <t>雞丁78g+洋蔥角28g+彩椒角5g+番茄醬(糊)+白醋</t>
    <phoneticPr fontId="3" type="noConversion"/>
  </si>
  <si>
    <t>殺菌液蛋48g+豬絞肉18g+洋蔥小丁18g+紅蘿蔔末1.5g</t>
    <phoneticPr fontId="3" type="noConversion"/>
  </si>
  <si>
    <t>冷凍四季豆68g+豬肉絲8g+黑珍珠菇3g+紅蘿蔔末1g</t>
    <phoneticPr fontId="3" type="noConversion"/>
  </si>
  <si>
    <t>有機青菜70g+龍骨丁+花椒油</t>
    <phoneticPr fontId="3" type="noConversion"/>
  </si>
  <si>
    <t>茄汁肉醬義大利麵</t>
    <phoneticPr fontId="3" type="noConversion"/>
  </si>
  <si>
    <t>馬鈴薯小丁18g+洋蔥小丁8g+紅蘿蔔末2g+洗選蛋2g+玉米濃湯粉+中筋麵粉+奶油+奶粉</t>
    <phoneticPr fontId="3" type="noConversion"/>
  </si>
  <si>
    <t>乾義大利麵40g+豬絞肉18g+番茄小丁8g+洋蔥小丁8+冷凍三色豆6g+番茄醬+番茄糊</t>
    <phoneticPr fontId="3" type="noConversion"/>
  </si>
  <si>
    <t>白米80g+海苔粉</t>
    <phoneticPr fontId="3" type="noConversion"/>
  </si>
  <si>
    <t>豬肉角68g+筍干段25</t>
    <phoneticPr fontId="3" type="noConversion"/>
  </si>
  <si>
    <t>海帶結55g+非基改豆干片25+酸菜絲3g</t>
    <phoneticPr fontId="3" type="noConversion"/>
  </si>
  <si>
    <t>金針菇(切)12g+大白菜絲16g+紅蘿蔔絲2g+龍骨丁4g</t>
    <phoneticPr fontId="3" type="noConversion"/>
  </si>
  <si>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乾酪杏仁火腿拌飯(有機白米)</t>
    </r>
    <r>
      <rPr>
        <sz val="16"/>
        <rFont val="王漢宗中明體注音"/>
        <family val="5"/>
        <charset val="136"/>
      </rPr>
      <t>＋洋蔥燒雞＋時蔬＋(熱)桂圓銀耳甜湯</t>
    </r>
    <phoneticPr fontId="3" type="noConversion"/>
  </si>
  <si>
    <t>＊巧達濃湯</t>
    <phoneticPr fontId="3" type="noConversion"/>
  </si>
  <si>
    <t>有機白米70g+紅藜麥2g+胚芽米8g+冷凍玉米粒10g+火腿小丁8g+洋蔥小丁8g+冷凍毛豆仁2g+杏仁片1g+乳酪絲</t>
    <phoneticPr fontId="3" type="noConversion"/>
  </si>
  <si>
    <t>洋蔥燒雞</t>
    <phoneticPr fontId="3" type="noConversion"/>
  </si>
  <si>
    <t>雞丁78g+洋蔥角28+紅蘿蔔中丁8g+味霖</t>
    <phoneticPr fontId="3" type="noConversion"/>
  </si>
  <si>
    <t>白木耳2g+桂圓肉2g</t>
    <phoneticPr fontId="3" type="noConversion"/>
  </si>
  <si>
    <t>有機白米80g+黑芝麻</t>
    <phoneticPr fontId="3" type="noConversion"/>
  </si>
  <si>
    <t>粗米粉8g+高麗菜絲8g+韭菜段4g+黑珍珠菇2g+蝦米0.2g+龍骨丁</t>
    <phoneticPr fontId="3" type="noConversion"/>
  </si>
  <si>
    <t>時蔬78g+花椒油</t>
    <phoneticPr fontId="3" type="noConversion"/>
  </si>
  <si>
    <t>主廚招牌肉絲油飯</t>
    <phoneticPr fontId="3" type="noConversion"/>
  </si>
  <si>
    <t>薑汁燒魚片</t>
    <phoneticPr fontId="3" type="noConversion"/>
  </si>
  <si>
    <t>水鯊魚片約80g/片g+豆薯絲8g+紅蘿蔔絲4g+薑末+薑汁</t>
    <phoneticPr fontId="3" type="noConversion"/>
  </si>
  <si>
    <t>有機白米65g+長糯米15g+豬肉18g+乾香菇絲0.3g+老薑末+胡麻油</t>
    <phoneticPr fontId="3" type="noConversion"/>
  </si>
  <si>
    <t>豬絞肉55g+非基改碎干丁18g+洋蔥小丁18g+乾香菇絲0.3g+紅蔥頭片</t>
    <phoneticPr fontId="3" type="noConversion"/>
  </si>
  <si>
    <t>絲瓜1/4圓片78g+紅蘿蔔片3g+木耳片2g+殺菌液蛋12g</t>
    <phoneticPr fontId="3" type="noConversion"/>
  </si>
  <si>
    <t>冷凍肉羹(切)23g+金針菇(切)6g+紅蘿蔔絲2g+香菜</t>
    <phoneticPr fontId="3" type="noConversion"/>
  </si>
  <si>
    <t>豚骨高湯蔬菜拉麵</t>
    <phoneticPr fontId="3" type="noConversion"/>
  </si>
  <si>
    <t>奶香南瓜燉肉</t>
    <phoneticPr fontId="3" type="noConversion"/>
  </si>
  <si>
    <t>北農有機青菜</t>
    <phoneticPr fontId="3" type="noConversion"/>
  </si>
  <si>
    <t>*番茄洋蔥蛋花湯</t>
    <phoneticPr fontId="3" type="noConversion"/>
  </si>
  <si>
    <t>番茄小丁18g+洋蔥小丁8g+洗選蛋4g</t>
    <phoneticPr fontId="3" type="noConversion"/>
  </si>
  <si>
    <t>熟拉麵120g+小白菜12g+玉米粒8g+洋蔥絲8g+黑珍珠菇4g+非基改小麥豆皮捲0.3g</t>
    <phoneticPr fontId="3" type="noConversion"/>
  </si>
  <si>
    <t>雞腿排約135g/片+可口可樂</t>
    <phoneticPr fontId="3" type="noConversion"/>
  </si>
  <si>
    <t>有機青菜78g+花椒油</t>
    <phoneticPr fontId="3" type="noConversion"/>
  </si>
  <si>
    <t>芋頭小丁25g+西谷米5g+oak全脂奶粉</t>
    <phoneticPr fontId="3" type="noConversion"/>
  </si>
  <si>
    <t>白米62g+黑糯米6g+小米12g</t>
    <phoneticPr fontId="3" type="noConversion"/>
  </si>
  <si>
    <t>水鯊魚丁100g+番茄小丁8g+茄子段12g+九層塔</t>
    <phoneticPr fontId="3" type="noConversion"/>
  </si>
  <si>
    <t>非基改中豆干片(凍)55g+芹菜段18g+紅蘿蔔片6g</t>
    <phoneticPr fontId="3" type="noConversion"/>
  </si>
  <si>
    <t>有機白米62g+糙米18g</t>
    <phoneticPr fontId="3" type="noConversion"/>
  </si>
  <si>
    <t>豬肉片68g+梅干菜18g+筍干8g</t>
    <phoneticPr fontId="3" type="noConversion"/>
  </si>
  <si>
    <t>馬鈴薯中丁70g+豬絞肉8g+洋蔥小丁8g+紅蘿蔔末1g</t>
    <phoneticPr fontId="3" type="noConversion"/>
  </si>
  <si>
    <t>大黃瓜片30g+薑絲+龍骨丁4g</t>
    <phoneticPr fontId="3" type="noConversion"/>
  </si>
  <si>
    <t>白米70g+冷凍毛豆仁10g+紅藜麥1g+黑芝麻</t>
    <phoneticPr fontId="3" type="noConversion"/>
  </si>
  <si>
    <t>大白菜角78g+黑珍珠菇8g+甜豆莢3g+火腿絲2g</t>
    <phoneticPr fontId="3" type="noConversion"/>
  </si>
  <si>
    <t>金針菇(切)25g+紫菜0.4g+龍骨丁4g</t>
    <phoneticPr fontId="3" type="noConversion"/>
  </si>
  <si>
    <t>燜燒</t>
    <phoneticPr fontId="3" type="noConversion"/>
  </si>
  <si>
    <t>燒煮</t>
    <phoneticPr fontId="3" type="noConversion"/>
  </si>
  <si>
    <t>炸+燴燒</t>
    <phoneticPr fontId="3" type="noConversion"/>
  </si>
  <si>
    <t>燉滷</t>
    <phoneticPr fontId="3" type="noConversion"/>
  </si>
  <si>
    <t>煮</t>
    <phoneticPr fontId="3" type="noConversion"/>
  </si>
  <si>
    <t>☆本月牛奶供應方式:一週訂餐四天以上者於６/０９(五)、６/１５(四)、６/２０(二)、６/２６(一)供應保久乳一瓶
                   低年級一週訂餐未滿四天者於６/２０(二)供應保久乳一瓶
                   中年級本月訂滿十二天者於６/２０(二)、６/２６(一)供應保久乳一瓶</t>
    <phoneticPr fontId="3" type="noConversion"/>
  </si>
  <si>
    <t>☆本月魚肉種類:水鯊魚（6/05、14、20、28)-魚肉仍有可能含有細刺，請小心食用</t>
    <phoneticPr fontId="3" type="noConversion"/>
  </si>
  <si>
    <t>☆本月三章TAP豆奶級供應日：一～五年級為６/２７(二)、六年級(用餐（含)１０天以上)為６/１６(五)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</si>
</sst>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_);[Red]\(0\)"/>
    <numFmt numFmtId="178" formatCode="0_ "/>
    <numFmt numFmtId="179" formatCode="m&quot;月&quot;d&quot;日&quot;;@"/>
    <numFmt numFmtId="180" formatCode="[$-404]aaa;@"/>
  </numFmts>
  <fonts count="4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color indexed="20"/>
      <name val="標楷體"/>
      <family val="4"/>
      <charset val="136"/>
    </font>
    <font>
      <sz val="9"/>
      <name val="新細明體"/>
      <family val="1"/>
      <charset val="136"/>
    </font>
    <font>
      <sz val="18"/>
      <color indexed="20"/>
      <name val="Times New Roman"/>
      <family val="1"/>
    </font>
    <font>
      <sz val="12"/>
      <name val="Times New Roman"/>
      <family val="1"/>
    </font>
    <font>
      <sz val="18"/>
      <color indexed="12"/>
      <name val="Times New Roman"/>
      <family val="1"/>
    </font>
    <font>
      <sz val="10"/>
      <name val="華康圓體注音"/>
      <family val="1"/>
      <charset val="136"/>
    </font>
    <font>
      <sz val="12"/>
      <name val="華康圓體注音"/>
      <family val="1"/>
      <charset val="136"/>
    </font>
    <font>
      <sz val="8"/>
      <name val="標楷體"/>
      <family val="4"/>
      <charset val="136"/>
    </font>
    <font>
      <sz val="8"/>
      <name val="Times New Roman"/>
      <family val="1"/>
    </font>
    <font>
      <sz val="8"/>
      <name val="華康中圓體"/>
      <family val="3"/>
      <charset val="136"/>
    </font>
    <font>
      <sz val="12"/>
      <name val="細明體"/>
      <family val="3"/>
      <charset val="136"/>
    </font>
    <font>
      <sz val="10"/>
      <name val="華康少女文字W5"/>
      <family val="1"/>
      <charset val="136"/>
    </font>
    <font>
      <sz val="8"/>
      <name val="華康少女文字W5"/>
      <family val="1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華康圓體注音"/>
      <family val="1"/>
      <charset val="136"/>
    </font>
    <font>
      <sz val="14"/>
      <name val="華康圓體W3注音"/>
      <family val="1"/>
      <charset val="136"/>
    </font>
    <font>
      <b/>
      <sz val="28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name val="王漢宗中明體注音"/>
      <family val="5"/>
      <charset val="136"/>
    </font>
    <font>
      <b/>
      <sz val="12"/>
      <name val="新細明體"/>
      <family val="1"/>
      <charset val="136"/>
    </font>
    <font>
      <b/>
      <sz val="16"/>
      <name val="王漢宗中明體注音"/>
      <family val="5"/>
      <charset val="136"/>
    </font>
    <font>
      <b/>
      <u/>
      <sz val="16"/>
      <name val="王漢宗中明體注音"/>
      <family val="5"/>
      <charset val="136"/>
    </font>
    <font>
      <sz val="14"/>
      <name val="王漢宗中明體注音"/>
      <family val="5"/>
      <charset val="136"/>
    </font>
    <font>
      <sz val="14"/>
      <name val="新細明體"/>
      <family val="1"/>
      <charset val="136"/>
    </font>
    <font>
      <b/>
      <sz val="14"/>
      <name val="王漢宗中明體注音"/>
      <family val="5"/>
      <charset val="136"/>
    </font>
    <font>
      <b/>
      <u/>
      <sz val="14"/>
      <name val="王漢宗中明體注音"/>
      <family val="5"/>
      <charset val="136"/>
    </font>
    <font>
      <sz val="12"/>
      <color theme="1"/>
      <name val="新細明體"/>
      <family val="1"/>
      <charset val="136"/>
    </font>
    <font>
      <sz val="16"/>
      <color theme="1"/>
      <name val="王漢宗中明體注音"/>
      <family val="5"/>
      <charset val="136"/>
    </font>
    <font>
      <b/>
      <sz val="16"/>
      <color theme="1"/>
      <name val="王漢宗中明體注音"/>
      <family val="5"/>
      <charset val="136"/>
    </font>
    <font>
      <b/>
      <u/>
      <sz val="16"/>
      <color theme="1"/>
      <name val="王漢宗中明體注音"/>
      <family val="5"/>
      <charset val="136"/>
    </font>
    <font>
      <sz val="14"/>
      <color theme="1"/>
      <name val="王漢宗中明體注音"/>
      <family val="5"/>
      <charset val="136"/>
    </font>
    <font>
      <sz val="14"/>
      <color theme="1"/>
      <name val="新細明體"/>
      <family val="1"/>
      <charset val="136"/>
    </font>
    <font>
      <sz val="8"/>
      <color theme="1"/>
      <name val="華康中圓體"/>
      <family val="3"/>
      <charset val="136"/>
    </font>
    <font>
      <sz val="12"/>
      <color theme="1"/>
      <name val="細明體"/>
      <family val="3"/>
      <charset val="136"/>
    </font>
    <font>
      <sz val="12"/>
      <color theme="1"/>
      <name val="Times New Roman"/>
      <family val="1"/>
    </font>
    <font>
      <sz val="16"/>
      <color theme="1"/>
      <name val="新細明體"/>
      <family val="1"/>
      <charset val="136"/>
    </font>
    <font>
      <sz val="12"/>
      <name val="王漢宗中明體注音"/>
      <family val="5"/>
      <charset val="136"/>
    </font>
    <font>
      <sz val="16"/>
      <name val="新細明體"/>
      <family val="1"/>
      <charset val="136"/>
    </font>
    <font>
      <b/>
      <sz val="16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6">
    <xf numFmtId="0" fontId="0" fillId="0" borderId="0" xfId="0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26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7" fontId="14" fillId="0" borderId="45" xfId="0" applyNumberFormat="1" applyFont="1" applyBorder="1" applyAlignment="1">
      <alignment horizontal="center" vertical="center"/>
    </xf>
    <xf numFmtId="177" fontId="14" fillId="0" borderId="4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16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19" fillId="0" borderId="4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shrinkToFit="1"/>
    </xf>
    <xf numFmtId="0" fontId="19" fillId="0" borderId="50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6" fontId="10" fillId="0" borderId="50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8" fontId="15" fillId="0" borderId="0" xfId="0" applyNumberFormat="1" applyFont="1">
      <alignment vertical="center"/>
    </xf>
    <xf numFmtId="0" fontId="22" fillId="2" borderId="13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179" fontId="22" fillId="0" borderId="23" xfId="0" applyNumberFormat="1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15" fillId="0" borderId="23" xfId="0" applyFont="1" applyBorder="1" applyAlignment="1">
      <alignment vertical="center" shrinkToFit="1"/>
    </xf>
    <xf numFmtId="0" fontId="22" fillId="0" borderId="23" xfId="0" applyFont="1" applyBorder="1" applyAlignment="1">
      <alignment horizontal="center" vertical="center"/>
    </xf>
    <xf numFmtId="180" fontId="22" fillId="0" borderId="8" xfId="0" applyNumberFormat="1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8" xfId="0" applyFont="1" applyBorder="1" applyAlignment="1">
      <alignment horizontal="center" vertical="center"/>
    </xf>
    <xf numFmtId="179" fontId="22" fillId="0" borderId="8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vertical="center" shrinkToFit="1"/>
    </xf>
    <xf numFmtId="179" fontId="22" fillId="0" borderId="16" xfId="0" applyNumberFormat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shrinkToFit="1"/>
    </xf>
    <xf numFmtId="0" fontId="22" fillId="0" borderId="16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/>
    </xf>
    <xf numFmtId="179" fontId="22" fillId="0" borderId="13" xfId="0" applyNumberFormat="1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0" fontId="15" fillId="0" borderId="13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16" xfId="0" applyFont="1" applyBorder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25" xfId="2" applyFont="1" applyBorder="1" applyAlignment="1">
      <alignment horizontal="left"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16" xfId="1" applyFont="1" applyBorder="1" applyAlignment="1">
      <alignment vertical="center" shrinkToFit="1"/>
    </xf>
    <xf numFmtId="0" fontId="15" fillId="0" borderId="53" xfId="0" applyFont="1" applyBorder="1" applyAlignment="1">
      <alignment horizontal="center" vertical="center" shrinkToFit="1"/>
    </xf>
    <xf numFmtId="180" fontId="22" fillId="0" borderId="16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54" xfId="0" applyFont="1" applyBorder="1" applyAlignment="1">
      <alignment horizontal="left" vertical="center" shrinkToFit="1"/>
    </xf>
    <xf numFmtId="0" fontId="15" fillId="0" borderId="8" xfId="0" applyFont="1" applyBorder="1" applyAlignment="1">
      <alignment shrinkToFit="1"/>
    </xf>
    <xf numFmtId="0" fontId="22" fillId="0" borderId="3" xfId="0" applyFont="1" applyBorder="1" applyAlignment="1">
      <alignment horizontal="center" vertical="center"/>
    </xf>
    <xf numFmtId="0" fontId="15" fillId="0" borderId="8" xfId="2" applyFont="1" applyBorder="1" applyAlignment="1">
      <alignment vertical="center" shrinkToFit="1"/>
    </xf>
    <xf numFmtId="0" fontId="15" fillId="0" borderId="8" xfId="2" applyFont="1" applyBorder="1" applyAlignment="1">
      <alignment horizontal="left" vertical="center" shrinkToFit="1"/>
    </xf>
    <xf numFmtId="0" fontId="0" fillId="0" borderId="56" xfId="0" applyBorder="1" applyAlignment="1">
      <alignment horizontal="center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 shrinkToFit="1"/>
    </xf>
    <xf numFmtId="0" fontId="5" fillId="0" borderId="0" xfId="0" applyFont="1" applyAlignment="1">
      <alignment horizontal="center" vertical="center" shrinkToFit="1"/>
    </xf>
    <xf numFmtId="176" fontId="11" fillId="0" borderId="29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7" fontId="11" fillId="0" borderId="27" xfId="0" applyNumberFormat="1" applyFont="1" applyBorder="1" applyAlignment="1">
      <alignment horizontal="center" vertical="center" shrinkToFit="1"/>
    </xf>
    <xf numFmtId="177" fontId="11" fillId="0" borderId="3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 shrinkToFit="1"/>
    </xf>
    <xf numFmtId="176" fontId="11" fillId="0" borderId="17" xfId="0" applyNumberFormat="1" applyFont="1" applyBorder="1" applyAlignment="1">
      <alignment horizontal="center" vertical="center" shrinkToFit="1"/>
    </xf>
    <xf numFmtId="176" fontId="11" fillId="0" borderId="18" xfId="0" applyNumberFormat="1" applyFont="1" applyBorder="1" applyAlignment="1">
      <alignment horizontal="center" vertical="center" shrinkToFit="1"/>
    </xf>
    <xf numFmtId="176" fontId="11" fillId="0" borderId="21" xfId="0" applyNumberFormat="1" applyFont="1" applyBorder="1" applyAlignment="1">
      <alignment horizontal="center" vertical="center" shrinkToFit="1"/>
    </xf>
    <xf numFmtId="177" fontId="11" fillId="0" borderId="19" xfId="0" applyNumberFormat="1" applyFont="1" applyBorder="1" applyAlignment="1">
      <alignment horizontal="center" vertical="center" shrinkToFit="1"/>
    </xf>
    <xf numFmtId="177" fontId="11" fillId="0" borderId="22" xfId="0" applyNumberFormat="1" applyFont="1" applyBorder="1" applyAlignment="1">
      <alignment horizontal="center" vertical="center" shrinkToFit="1"/>
    </xf>
    <xf numFmtId="177" fontId="11" fillId="0" borderId="24" xfId="0" applyNumberFormat="1" applyFont="1" applyBorder="1" applyAlignment="1">
      <alignment horizontal="center" vertical="center" shrinkToFit="1"/>
    </xf>
    <xf numFmtId="177" fontId="11" fillId="0" borderId="26" xfId="0" applyNumberFormat="1" applyFont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1" fillId="0" borderId="35" xfId="0" applyNumberFormat="1" applyFont="1" applyBorder="1" applyAlignment="1">
      <alignment horizontal="center" vertical="center" shrinkToFit="1"/>
    </xf>
    <xf numFmtId="177" fontId="11" fillId="0" borderId="31" xfId="0" applyNumberFormat="1" applyFont="1" applyBorder="1" applyAlignment="1">
      <alignment horizontal="center" vertical="center" shrinkToFit="1"/>
    </xf>
    <xf numFmtId="177" fontId="11" fillId="0" borderId="32" xfId="0" applyNumberFormat="1" applyFont="1" applyBorder="1" applyAlignment="1">
      <alignment horizontal="center" vertical="center" shrinkToFit="1"/>
    </xf>
    <xf numFmtId="176" fontId="11" fillId="0" borderId="55" xfId="0" applyNumberFormat="1" applyFont="1" applyBorder="1" applyAlignment="1">
      <alignment horizontal="center" vertical="center" shrinkToFit="1"/>
    </xf>
    <xf numFmtId="177" fontId="11" fillId="0" borderId="57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177" fontId="11" fillId="0" borderId="33" xfId="0" applyNumberFormat="1" applyFont="1" applyBorder="1" applyAlignment="1">
      <alignment horizontal="center" vertical="center" shrinkToFit="1"/>
    </xf>
    <xf numFmtId="177" fontId="11" fillId="0" borderId="18" xfId="0" applyNumberFormat="1" applyFont="1" applyBorder="1" applyAlignment="1">
      <alignment horizontal="center" vertical="center" shrinkToFit="1"/>
    </xf>
    <xf numFmtId="176" fontId="11" fillId="0" borderId="36" xfId="0" applyNumberFormat="1" applyFont="1" applyBorder="1" applyAlignment="1">
      <alignment horizontal="center" vertical="center" shrinkToFit="1"/>
    </xf>
    <xf numFmtId="177" fontId="11" fillId="0" borderId="38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178" fontId="15" fillId="0" borderId="13" xfId="0" applyNumberFormat="1" applyFont="1" applyBorder="1" applyAlignment="1">
      <alignment vertical="center" shrinkToFit="1"/>
    </xf>
    <xf numFmtId="0" fontId="15" fillId="0" borderId="27" xfId="0" applyFont="1" applyBorder="1" applyAlignment="1">
      <alignment horizontal="left" vertical="center" shrinkToFit="1"/>
    </xf>
    <xf numFmtId="176" fontId="11" fillId="0" borderId="27" xfId="0" applyNumberFormat="1" applyFont="1" applyBorder="1" applyAlignment="1">
      <alignment horizontal="center" vertical="center" shrinkToFit="1"/>
    </xf>
    <xf numFmtId="177" fontId="11" fillId="0" borderId="28" xfId="0" applyNumberFormat="1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35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23" fillId="0" borderId="23" xfId="1" applyFont="1" applyBorder="1" applyAlignment="1">
      <alignment horizontal="center" vertical="center" shrinkToFit="1"/>
    </xf>
    <xf numFmtId="0" fontId="23" fillId="0" borderId="17" xfId="1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176" fontId="11" fillId="0" borderId="61" xfId="0" applyNumberFormat="1" applyFont="1" applyBorder="1" applyAlignment="1">
      <alignment horizontal="center" vertical="center" shrinkToFit="1"/>
    </xf>
    <xf numFmtId="176" fontId="11" fillId="0" borderId="39" xfId="0" applyNumberFormat="1" applyFont="1" applyBorder="1" applyAlignment="1">
      <alignment horizontal="center" vertical="center" shrinkToFit="1"/>
    </xf>
    <xf numFmtId="176" fontId="11" fillId="0" borderId="62" xfId="0" applyNumberFormat="1" applyFont="1" applyBorder="1" applyAlignment="1">
      <alignment horizontal="center" vertical="center" shrinkToFit="1"/>
    </xf>
    <xf numFmtId="177" fontId="11" fillId="0" borderId="63" xfId="0" applyNumberFormat="1" applyFont="1" applyBorder="1" applyAlignment="1">
      <alignment horizontal="center" vertical="center" shrinkToFit="1"/>
    </xf>
    <xf numFmtId="177" fontId="11" fillId="0" borderId="59" xfId="0" applyNumberFormat="1" applyFont="1" applyBorder="1" applyAlignment="1">
      <alignment horizontal="center" vertical="center" shrinkToFit="1"/>
    </xf>
    <xf numFmtId="0" fontId="25" fillId="0" borderId="61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5" fillId="0" borderId="35" xfId="1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49" fontId="31" fillId="0" borderId="30" xfId="0" applyNumberFormat="1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2" fillId="0" borderId="8" xfId="1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2" fillId="0" borderId="39" xfId="1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176" fontId="37" fillId="0" borderId="25" xfId="0" applyNumberFormat="1" applyFont="1" applyBorder="1" applyAlignment="1">
      <alignment horizontal="center" vertical="center" shrinkToFit="1"/>
    </xf>
    <xf numFmtId="176" fontId="37" fillId="0" borderId="23" xfId="0" applyNumberFormat="1" applyFont="1" applyBorder="1" applyAlignment="1">
      <alignment horizontal="center" vertical="center" shrinkToFit="1"/>
    </xf>
    <xf numFmtId="177" fontId="37" fillId="0" borderId="31" xfId="0" applyNumberFormat="1" applyFont="1" applyBorder="1" applyAlignment="1">
      <alignment horizontal="center" vertical="center" shrinkToFit="1"/>
    </xf>
    <xf numFmtId="0" fontId="38" fillId="0" borderId="0" xfId="0" applyFont="1" applyAlignment="1">
      <alignment horizontal="left" vertical="top" shrinkToFit="1"/>
    </xf>
    <xf numFmtId="0" fontId="39" fillId="0" borderId="0" xfId="0" applyFont="1" applyAlignment="1">
      <alignment horizontal="center" vertical="center" shrinkToFit="1"/>
    </xf>
    <xf numFmtId="176" fontId="37" fillId="0" borderId="29" xfId="0" applyNumberFormat="1" applyFont="1" applyBorder="1" applyAlignment="1">
      <alignment horizontal="center" vertical="center" shrinkToFit="1"/>
    </xf>
    <xf numFmtId="176" fontId="37" fillId="0" borderId="8" xfId="0" applyNumberFormat="1" applyFont="1" applyBorder="1" applyAlignment="1">
      <alignment horizontal="center" vertical="center" shrinkToFit="1"/>
    </xf>
    <xf numFmtId="0" fontId="39" fillId="0" borderId="0" xfId="0" applyFont="1" applyAlignment="1">
      <alignment horizontal="left" vertical="top" shrinkToFit="1"/>
    </xf>
    <xf numFmtId="176" fontId="37" fillId="0" borderId="16" xfId="0" applyNumberFormat="1" applyFont="1" applyBorder="1" applyAlignment="1">
      <alignment horizontal="center" vertical="center" shrinkToFit="1"/>
    </xf>
    <xf numFmtId="177" fontId="37" fillId="0" borderId="34" xfId="0" applyNumberFormat="1" applyFont="1" applyBorder="1" applyAlignment="1">
      <alignment horizontal="center" vertical="center" shrinkToFit="1"/>
    </xf>
    <xf numFmtId="176" fontId="37" fillId="0" borderId="20" xfId="0" applyNumberFormat="1" applyFont="1" applyBorder="1" applyAlignment="1">
      <alignment horizontal="center" vertical="center" shrinkToFit="1"/>
    </xf>
    <xf numFmtId="176" fontId="37" fillId="0" borderId="17" xfId="0" applyNumberFormat="1" applyFont="1" applyBorder="1" applyAlignment="1">
      <alignment horizontal="center" vertical="center" shrinkToFit="1"/>
    </xf>
    <xf numFmtId="176" fontId="37" fillId="0" borderId="18" xfId="0" applyNumberFormat="1" applyFont="1" applyBorder="1" applyAlignment="1">
      <alignment horizontal="center" vertical="center" shrinkToFit="1"/>
    </xf>
    <xf numFmtId="177" fontId="37" fillId="0" borderId="22" xfId="0" applyNumberFormat="1" applyFont="1" applyBorder="1" applyAlignment="1">
      <alignment horizontal="center" vertical="center" shrinkToFit="1"/>
    </xf>
    <xf numFmtId="176" fontId="37" fillId="0" borderId="7" xfId="0" applyNumberFormat="1" applyFont="1" applyBorder="1" applyAlignment="1">
      <alignment horizontal="center" vertical="center" shrinkToFit="1"/>
    </xf>
    <xf numFmtId="177" fontId="37" fillId="0" borderId="26" xfId="0" applyNumberFormat="1" applyFont="1" applyBorder="1" applyAlignment="1">
      <alignment horizontal="center" vertical="center" shrinkToFit="1"/>
    </xf>
    <xf numFmtId="0" fontId="32" fillId="0" borderId="17" xfId="1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11" fillId="0" borderId="52" xfId="0" applyNumberFormat="1" applyFont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7" fontId="11" fillId="0" borderId="66" xfId="0" applyNumberFormat="1" applyFont="1" applyBorder="1" applyAlignment="1">
      <alignment horizontal="center" vertical="center" shrinkToFit="1"/>
    </xf>
    <xf numFmtId="177" fontId="11" fillId="0" borderId="67" xfId="0" applyNumberFormat="1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1" fillId="3" borderId="17" xfId="0" applyFont="1" applyFill="1" applyBorder="1" applyAlignment="1">
      <alignment horizontal="center" vertical="center" shrinkToFit="1"/>
    </xf>
    <xf numFmtId="0" fontId="41" fillId="0" borderId="35" xfId="1" applyFont="1" applyBorder="1" applyAlignment="1">
      <alignment horizontal="center" vertical="center" wrapText="1" shrinkToFit="1"/>
    </xf>
    <xf numFmtId="0" fontId="41" fillId="0" borderId="23" xfId="1" applyFont="1" applyBorder="1" applyAlignment="1">
      <alignment horizontal="center" vertical="center" wrapText="1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176" fontId="11" fillId="0" borderId="20" xfId="0" applyNumberFormat="1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3" fillId="0" borderId="39" xfId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41" fillId="0" borderId="13" xfId="1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shrinkToFit="1"/>
    </xf>
    <xf numFmtId="176" fontId="11" fillId="0" borderId="53" xfId="0" applyNumberFormat="1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177" fontId="11" fillId="0" borderId="45" xfId="0" applyNumberFormat="1" applyFont="1" applyBorder="1" applyAlignment="1">
      <alignment horizontal="center" vertical="center" shrinkToFit="1"/>
    </xf>
    <xf numFmtId="177" fontId="11" fillId="0" borderId="46" xfId="0" applyNumberFormat="1" applyFont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176" fontId="11" fillId="0" borderId="68" xfId="0" applyNumberFormat="1" applyFont="1" applyBorder="1" applyAlignment="1">
      <alignment horizontal="center" vertical="center" shrinkToFit="1"/>
    </xf>
    <xf numFmtId="179" fontId="22" fillId="3" borderId="8" xfId="0" applyNumberFormat="1" applyFont="1" applyFill="1" applyBorder="1" applyAlignment="1">
      <alignment horizontal="center" vertical="center" shrinkToFit="1"/>
    </xf>
    <xf numFmtId="179" fontId="22" fillId="4" borderId="16" xfId="0" applyNumberFormat="1" applyFont="1" applyFill="1" applyBorder="1" applyAlignment="1">
      <alignment horizontal="center" vertical="center" shrinkToFit="1"/>
    </xf>
    <xf numFmtId="0" fontId="17" fillId="0" borderId="4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2" borderId="40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50" xfId="0" applyFont="1" applyFill="1" applyBorder="1" applyAlignment="1">
      <alignment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49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0" xfId="0" applyFont="1">
      <alignment vertical="center"/>
    </xf>
    <xf numFmtId="0" fontId="15" fillId="0" borderId="50" xfId="0" applyFont="1" applyBorder="1">
      <alignment vertical="center"/>
    </xf>
    <xf numFmtId="0" fontId="15" fillId="0" borderId="4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42" xfId="0" applyFont="1" applyBorder="1" applyAlignment="1">
      <alignment horizontal="right" vertical="center"/>
    </xf>
    <xf numFmtId="0" fontId="18" fillId="0" borderId="43" xfId="0" applyFont="1" applyBorder="1" applyAlignment="1">
      <alignment horizontal="right" vertical="center"/>
    </xf>
    <xf numFmtId="0" fontId="18" fillId="0" borderId="51" xfId="0" applyFont="1" applyBorder="1" applyAlignment="1">
      <alignment horizontal="right" vertical="center"/>
    </xf>
    <xf numFmtId="0" fontId="20" fillId="0" borderId="42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43" fillId="0" borderId="40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50" xfId="0" applyFont="1" applyBorder="1" applyAlignment="1">
      <alignment vertical="center" wrapText="1"/>
    </xf>
    <xf numFmtId="0" fontId="15" fillId="0" borderId="4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32" fillId="2" borderId="27" xfId="1" applyFont="1" applyFill="1" applyBorder="1" applyAlignment="1">
      <alignment horizontal="center" vertical="center" shrinkToFit="1"/>
    </xf>
    <xf numFmtId="0" fontId="40" fillId="2" borderId="28" xfId="0" applyFont="1" applyFill="1" applyBorder="1" applyAlignment="1">
      <alignment horizontal="center" vertical="center" shrinkToFit="1"/>
    </xf>
    <xf numFmtId="0" fontId="40" fillId="2" borderId="29" xfId="0" applyFont="1" applyFill="1" applyBorder="1" applyAlignment="1">
      <alignment horizontal="center" vertical="center" shrinkToFit="1"/>
    </xf>
    <xf numFmtId="0" fontId="23" fillId="2" borderId="27" xfId="1" applyFont="1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23" fillId="2" borderId="18" xfId="1" applyFont="1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27" fillId="2" borderId="27" xfId="1" applyFont="1" applyFill="1" applyBorder="1" applyAlignment="1">
      <alignment horizontal="right" vertical="center" shrinkToFit="1"/>
    </xf>
    <xf numFmtId="0" fontId="28" fillId="2" borderId="28" xfId="0" applyFont="1" applyFill="1" applyBorder="1" applyAlignment="1">
      <alignment horizontal="right" vertical="center" shrinkToFit="1"/>
    </xf>
    <xf numFmtId="0" fontId="28" fillId="2" borderId="29" xfId="0" applyFont="1" applyFill="1" applyBorder="1" applyAlignment="1">
      <alignment horizontal="right" vertical="center" shrinkToFit="1"/>
    </xf>
    <xf numFmtId="0" fontId="23" fillId="2" borderId="24" xfId="1" applyFont="1" applyFill="1" applyBorder="1" applyAlignment="1">
      <alignment horizontal="right" vertical="center" shrinkToFit="1"/>
    </xf>
    <xf numFmtId="0" fontId="42" fillId="2" borderId="33" xfId="0" applyFont="1" applyFill="1" applyBorder="1" applyAlignment="1">
      <alignment horizontal="right" vertical="center" shrinkToFit="1"/>
    </xf>
    <xf numFmtId="0" fontId="42" fillId="2" borderId="25" xfId="0" applyFont="1" applyFill="1" applyBorder="1" applyAlignment="1">
      <alignment horizontal="right" vertical="center" shrinkToFit="1"/>
    </xf>
    <xf numFmtId="177" fontId="9" fillId="0" borderId="4" xfId="0" applyNumberFormat="1" applyFont="1" applyBorder="1" applyAlignment="1">
      <alignment horizontal="center" vertical="center" wrapText="1"/>
    </xf>
    <xf numFmtId="177" fontId="10" fillId="0" borderId="9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7" fillId="0" borderId="4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50" xfId="0" applyFont="1" applyBorder="1" applyAlignment="1">
      <alignment horizontal="right" vertical="center"/>
    </xf>
    <xf numFmtId="0" fontId="23" fillId="0" borderId="27" xfId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2" fillId="0" borderId="36" xfId="1" applyFont="1" applyBorder="1" applyAlignment="1">
      <alignment horizontal="center" vertical="center" shrinkToFit="1"/>
    </xf>
    <xf numFmtId="0" fontId="31" fillId="0" borderId="37" xfId="0" applyFont="1" applyBorder="1" applyAlignment="1">
      <alignment horizontal="center" vertical="center" shrinkToFit="1"/>
    </xf>
    <xf numFmtId="0" fontId="31" fillId="0" borderId="58" xfId="0" applyFont="1" applyBorder="1" applyAlignment="1">
      <alignment horizontal="center" vertical="center" shrinkToFit="1"/>
    </xf>
    <xf numFmtId="0" fontId="35" fillId="0" borderId="27" xfId="1" applyFont="1" applyBorder="1" applyAlignment="1">
      <alignment horizontal="right" vertical="center" shrinkToFit="1"/>
    </xf>
    <xf numFmtId="0" fontId="36" fillId="0" borderId="28" xfId="0" applyFont="1" applyBorder="1" applyAlignment="1">
      <alignment horizontal="right" vertical="center" shrinkToFit="1"/>
    </xf>
    <xf numFmtId="0" fontId="36" fillId="0" borderId="29" xfId="0" applyFont="1" applyBorder="1" applyAlignment="1">
      <alignment horizontal="right" vertical="center" shrinkToFit="1"/>
    </xf>
    <xf numFmtId="0" fontId="23" fillId="0" borderId="18" xfId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7" fillId="0" borderId="27" xfId="1" applyFont="1" applyBorder="1" applyAlignment="1">
      <alignment horizontal="right" vertical="center" shrinkToFit="1"/>
    </xf>
    <xf numFmtId="0" fontId="28" fillId="0" borderId="28" xfId="0" applyFont="1" applyBorder="1" applyAlignment="1">
      <alignment horizontal="right" vertical="center" shrinkToFit="1"/>
    </xf>
    <xf numFmtId="0" fontId="28" fillId="0" borderId="29" xfId="0" applyFont="1" applyBorder="1" applyAlignment="1">
      <alignment horizontal="right" vertical="center" shrinkToFit="1"/>
    </xf>
  </cellXfs>
  <cellStyles count="3">
    <cellStyle name="一般" xfId="0" builtinId="0"/>
    <cellStyle name="一般 2 2" xfId="1" xr:uid="{00000000-0005-0000-0000-000001000000}"/>
    <cellStyle name="一般_食材明細表(2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14.png"/><Relationship Id="rId7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11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13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1</a:t>
          </a: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12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年</a:t>
          </a: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6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月份午餐菜單</a:t>
          </a:r>
        </a:p>
      </xdr:txBody>
    </xdr:sp>
    <xdr:clientData/>
  </xdr:twoCellAnchor>
  <xdr:twoCellAnchor>
    <xdr:from>
      <xdr:col>4</xdr:col>
      <xdr:colOff>1564725</xdr:colOff>
      <xdr:row>30</xdr:row>
      <xdr:rowOff>106456</xdr:rowOff>
    </xdr:from>
    <xdr:to>
      <xdr:col>6</xdr:col>
      <xdr:colOff>771542</xdr:colOff>
      <xdr:row>31</xdr:row>
      <xdr:rowOff>166810</xdr:rowOff>
    </xdr:to>
    <xdr:sp macro="" textlink="">
      <xdr:nvSpPr>
        <xdr:cNvPr id="4" name="WordArt 50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40254" y="11077015"/>
          <a:ext cx="3420229" cy="30688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☆本月菜單每日所提供的平均鈣含量為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272mg</a:t>
          </a:r>
        </a:p>
      </xdr:txBody>
    </xdr:sp>
    <xdr:clientData/>
  </xdr:twoCellAnchor>
  <xdr:twoCellAnchor>
    <xdr:from>
      <xdr:col>3</xdr:col>
      <xdr:colOff>919655</xdr:colOff>
      <xdr:row>44</xdr:row>
      <xdr:rowOff>492669</xdr:rowOff>
    </xdr:from>
    <xdr:to>
      <xdr:col>13</xdr:col>
      <xdr:colOff>57845</xdr:colOff>
      <xdr:row>44</xdr:row>
      <xdr:rowOff>844112</xdr:rowOff>
    </xdr:to>
    <xdr:sp macro="" textlink="">
      <xdr:nvSpPr>
        <xdr:cNvPr id="6" name="WordArt 50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2230" y="14427744"/>
          <a:ext cx="9634740" cy="35144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6</xdr:col>
      <xdr:colOff>672352</xdr:colOff>
      <xdr:row>33</xdr:row>
      <xdr:rowOff>146615</xdr:rowOff>
    </xdr:from>
    <xdr:to>
      <xdr:col>12</xdr:col>
      <xdr:colOff>296336</xdr:colOff>
      <xdr:row>33</xdr:row>
      <xdr:rowOff>750793</xdr:rowOff>
    </xdr:to>
    <xdr:sp macro="" textlink="">
      <xdr:nvSpPr>
        <xdr:cNvPr id="7" name="WordArt 50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61293" y="11128380"/>
          <a:ext cx="3366749" cy="60417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每週供應之乳品一瓶熱量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大卡，</a:t>
          </a:r>
          <a:endParaRPr kumimoji="0" lang="en-US" altLang="zh-TW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>
    <xdr:from>
      <xdr:col>6</xdr:col>
      <xdr:colOff>974085</xdr:colOff>
      <xdr:row>30</xdr:row>
      <xdr:rowOff>135381</xdr:rowOff>
    </xdr:from>
    <xdr:to>
      <xdr:col>13</xdr:col>
      <xdr:colOff>43500</xdr:colOff>
      <xdr:row>31</xdr:row>
      <xdr:rowOff>182679</xdr:rowOff>
    </xdr:to>
    <xdr:sp macro="" textlink="">
      <xdr:nvSpPr>
        <xdr:cNvPr id="8" name="WordArt 50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63026" y="11105940"/>
          <a:ext cx="3238003" cy="29382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☆本月菜單每日所提供的平均鈉含量為8</a:t>
          </a:r>
          <a:r>
            <a:rPr kumimoji="0" lang="en-US" altLang="zh-TW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62</a:t>
          </a: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mg</a:t>
          </a:r>
        </a:p>
      </xdr:txBody>
    </xdr:sp>
    <xdr:clientData/>
  </xdr:twoCellAnchor>
  <xdr:twoCellAnchor editAs="oneCell">
    <xdr:from>
      <xdr:col>4</xdr:col>
      <xdr:colOff>1411381</xdr:colOff>
      <xdr:row>31</xdr:row>
      <xdr:rowOff>144556</xdr:rowOff>
    </xdr:from>
    <xdr:to>
      <xdr:col>4</xdr:col>
      <xdr:colOff>1954306</xdr:colOff>
      <xdr:row>33</xdr:row>
      <xdr:rowOff>201706</xdr:rowOff>
    </xdr:to>
    <xdr:pic>
      <xdr:nvPicPr>
        <xdr:cNvPr id="11" name="圖片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910" y="11361644"/>
          <a:ext cx="542925" cy="550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31</xdr:row>
      <xdr:rowOff>123825</xdr:rowOff>
    </xdr:from>
    <xdr:to>
      <xdr:col>2</xdr:col>
      <xdr:colOff>981075</xdr:colOff>
      <xdr:row>33</xdr:row>
      <xdr:rowOff>171450</xdr:rowOff>
    </xdr:to>
    <xdr:pic>
      <xdr:nvPicPr>
        <xdr:cNvPr id="12" name="圖片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059180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1447800</xdr:colOff>
      <xdr:row>31</xdr:row>
      <xdr:rowOff>133350</xdr:rowOff>
    </xdr:from>
    <xdr:to>
      <xdr:col>3</xdr:col>
      <xdr:colOff>1955800</xdr:colOff>
      <xdr:row>33</xdr:row>
      <xdr:rowOff>180975</xdr:rowOff>
    </xdr:to>
    <xdr:pic>
      <xdr:nvPicPr>
        <xdr:cNvPr id="13" name="圖片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0601325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819711</xdr:colOff>
      <xdr:row>31</xdr:row>
      <xdr:rowOff>119343</xdr:rowOff>
    </xdr:from>
    <xdr:to>
      <xdr:col>5</xdr:col>
      <xdr:colOff>1372161</xdr:colOff>
      <xdr:row>33</xdr:row>
      <xdr:rowOff>166968</xdr:rowOff>
    </xdr:to>
    <xdr:pic>
      <xdr:nvPicPr>
        <xdr:cNvPr id="14" name="圖片 2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887" y="11336431"/>
          <a:ext cx="552450" cy="54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42423</xdr:colOff>
      <xdr:row>34</xdr:row>
      <xdr:rowOff>126468</xdr:rowOff>
    </xdr:from>
    <xdr:to>
      <xdr:col>13</xdr:col>
      <xdr:colOff>189896</xdr:colOff>
      <xdr:row>39</xdr:row>
      <xdr:rowOff>19729</xdr:rowOff>
    </xdr:to>
    <xdr:sp macro="" textlink="">
      <xdr:nvSpPr>
        <xdr:cNvPr id="24" name="WordArt 50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931364" y="11489233"/>
          <a:ext cx="4316061" cy="9578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●每日午餐菜色照片及食材明細，</a:t>
          </a:r>
          <a:endParaRPr kumimoji="0" lang="en-US" altLang="zh-TW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可上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『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校園食材登錄平臺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』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查詢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4</xdr:col>
      <xdr:colOff>1164853</xdr:colOff>
      <xdr:row>21</xdr:row>
      <xdr:rowOff>35859</xdr:rowOff>
    </xdr:from>
    <xdr:to>
      <xdr:col>5</xdr:col>
      <xdr:colOff>788336</xdr:colOff>
      <xdr:row>21</xdr:row>
      <xdr:rowOff>373716</xdr:rowOff>
    </xdr:to>
    <xdr:pic>
      <xdr:nvPicPr>
        <xdr:cNvPr id="37" name="圖片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0382" y="6770594"/>
          <a:ext cx="1999130" cy="33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1927412</xdr:colOff>
      <xdr:row>39</xdr:row>
      <xdr:rowOff>100853</xdr:rowOff>
    </xdr:from>
    <xdr:to>
      <xdr:col>9</xdr:col>
      <xdr:colOff>67234</xdr:colOff>
      <xdr:row>42</xdr:row>
      <xdr:rowOff>75220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02941" y="12528177"/>
          <a:ext cx="5255558" cy="6803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☆本校一律使用臺灣國產豬肉食材</a:t>
          </a:r>
        </a:p>
      </xdr:txBody>
    </xdr:sp>
    <xdr:clientData/>
  </xdr:twoCellAnchor>
  <xdr:twoCellAnchor editAs="oneCell">
    <xdr:from>
      <xdr:col>2</xdr:col>
      <xdr:colOff>1098177</xdr:colOff>
      <xdr:row>23</xdr:row>
      <xdr:rowOff>0</xdr:rowOff>
    </xdr:from>
    <xdr:to>
      <xdr:col>3</xdr:col>
      <xdr:colOff>190501</xdr:colOff>
      <xdr:row>23</xdr:row>
      <xdr:rowOff>210875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5206" y="7463117"/>
          <a:ext cx="201707" cy="2108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481853</xdr:colOff>
      <xdr:row>11</xdr:row>
      <xdr:rowOff>100853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7029" y="2252382"/>
          <a:ext cx="481853" cy="48185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493059</xdr:colOff>
      <xdr:row>18</xdr:row>
      <xdr:rowOff>112059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7029" y="4919382"/>
          <a:ext cx="493059" cy="4930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347382</xdr:rowOff>
    </xdr:from>
    <xdr:to>
      <xdr:col>2</xdr:col>
      <xdr:colOff>504265</xdr:colOff>
      <xdr:row>20</xdr:row>
      <xdr:rowOff>89647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7029" y="5647764"/>
          <a:ext cx="504265" cy="5042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493059</xdr:colOff>
      <xdr:row>22</xdr:row>
      <xdr:rowOff>112059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7029" y="6689912"/>
          <a:ext cx="493059" cy="493059"/>
        </a:xfrm>
        <a:prstGeom prst="rect">
          <a:avLst/>
        </a:prstGeom>
      </xdr:spPr>
    </xdr:pic>
    <xdr:clientData/>
  </xdr:twoCellAnchor>
  <xdr:twoCellAnchor editAs="oneCell">
    <xdr:from>
      <xdr:col>3</xdr:col>
      <xdr:colOff>22412</xdr:colOff>
      <xdr:row>7</xdr:row>
      <xdr:rowOff>11206</xdr:rowOff>
    </xdr:from>
    <xdr:to>
      <xdr:col>4</xdr:col>
      <xdr:colOff>44824</xdr:colOff>
      <xdr:row>8</xdr:row>
      <xdr:rowOff>11206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68824" y="1120588"/>
          <a:ext cx="2151529" cy="381000"/>
        </a:xfrm>
        <a:prstGeom prst="rect">
          <a:avLst/>
        </a:prstGeom>
      </xdr:spPr>
    </xdr:pic>
    <xdr:clientData/>
  </xdr:twoCellAnchor>
  <xdr:twoCellAnchor editAs="oneCell">
    <xdr:from>
      <xdr:col>4</xdr:col>
      <xdr:colOff>168089</xdr:colOff>
      <xdr:row>16</xdr:row>
      <xdr:rowOff>347383</xdr:rowOff>
    </xdr:from>
    <xdr:to>
      <xdr:col>4</xdr:col>
      <xdr:colOff>1853985</xdr:colOff>
      <xdr:row>18</xdr:row>
      <xdr:rowOff>0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43618" y="4919383"/>
          <a:ext cx="1685896" cy="414617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</xdr:colOff>
      <xdr:row>24</xdr:row>
      <xdr:rowOff>11205</xdr:rowOff>
    </xdr:from>
    <xdr:to>
      <xdr:col>4</xdr:col>
      <xdr:colOff>11206</xdr:colOff>
      <xdr:row>25</xdr:row>
      <xdr:rowOff>11206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7617" y="8695764"/>
          <a:ext cx="2129118" cy="470648"/>
        </a:xfrm>
        <a:prstGeom prst="rect">
          <a:avLst/>
        </a:prstGeom>
      </xdr:spPr>
    </xdr:pic>
    <xdr:clientData/>
  </xdr:twoCellAnchor>
  <xdr:twoCellAnchor editAs="oneCell">
    <xdr:from>
      <xdr:col>4</xdr:col>
      <xdr:colOff>22412</xdr:colOff>
      <xdr:row>6</xdr:row>
      <xdr:rowOff>212911</xdr:rowOff>
    </xdr:from>
    <xdr:to>
      <xdr:col>4</xdr:col>
      <xdr:colOff>211404</xdr:colOff>
      <xdr:row>7</xdr:row>
      <xdr:rowOff>177786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97941" y="1098176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5</xdr:col>
      <xdr:colOff>1826560</xdr:colOff>
      <xdr:row>9</xdr:row>
      <xdr:rowOff>0</xdr:rowOff>
    </xdr:from>
    <xdr:to>
      <xdr:col>6</xdr:col>
      <xdr:colOff>177787</xdr:colOff>
      <xdr:row>9</xdr:row>
      <xdr:rowOff>188992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7736" y="1871382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188992</xdr:colOff>
      <xdr:row>15</xdr:row>
      <xdr:rowOff>188992</xdr:rowOff>
    </xdr:to>
    <xdr:pic>
      <xdr:nvPicPr>
        <xdr:cNvPr id="51" name="圖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5529" y="4538382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3</xdr:col>
      <xdr:colOff>2005853</xdr:colOff>
      <xdr:row>23</xdr:row>
      <xdr:rowOff>33618</xdr:rowOff>
    </xdr:from>
    <xdr:to>
      <xdr:col>4</xdr:col>
      <xdr:colOff>65728</xdr:colOff>
      <xdr:row>23</xdr:row>
      <xdr:rowOff>222610</xdr:rowOff>
    </xdr:to>
    <xdr:pic>
      <xdr:nvPicPr>
        <xdr:cNvPr id="55" name="圖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52265" y="7519147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4</xdr:col>
      <xdr:colOff>2364441</xdr:colOff>
      <xdr:row>6</xdr:row>
      <xdr:rowOff>212911</xdr:rowOff>
    </xdr:from>
    <xdr:to>
      <xdr:col>5</xdr:col>
      <xdr:colOff>159497</xdr:colOff>
      <xdr:row>7</xdr:row>
      <xdr:rowOff>159497</xdr:rowOff>
    </xdr:to>
    <xdr:pic>
      <xdr:nvPicPr>
        <xdr:cNvPr id="63" name="圖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39970" y="1098176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4</xdr:col>
      <xdr:colOff>1568823</xdr:colOff>
      <xdr:row>10</xdr:row>
      <xdr:rowOff>33620</xdr:rowOff>
    </xdr:from>
    <xdr:to>
      <xdr:col>4</xdr:col>
      <xdr:colOff>1748115</xdr:colOff>
      <xdr:row>10</xdr:row>
      <xdr:rowOff>212912</xdr:rowOff>
    </xdr:to>
    <xdr:pic>
      <xdr:nvPicPr>
        <xdr:cNvPr id="68" name="圖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244352" y="2286002"/>
          <a:ext cx="179292" cy="1792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170703</xdr:colOff>
      <xdr:row>12</xdr:row>
      <xdr:rowOff>170703</xdr:rowOff>
    </xdr:to>
    <xdr:pic>
      <xdr:nvPicPr>
        <xdr:cNvPr id="70" name="圖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29" y="3776382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11205</xdr:rowOff>
    </xdr:from>
    <xdr:to>
      <xdr:col>5</xdr:col>
      <xdr:colOff>170703</xdr:colOff>
      <xdr:row>15</xdr:row>
      <xdr:rowOff>181908</xdr:rowOff>
    </xdr:to>
    <xdr:pic>
      <xdr:nvPicPr>
        <xdr:cNvPr id="72" name="圖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51176" y="4168587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4</xdr:col>
      <xdr:colOff>1804147</xdr:colOff>
      <xdr:row>17</xdr:row>
      <xdr:rowOff>11208</xdr:rowOff>
    </xdr:from>
    <xdr:to>
      <xdr:col>4</xdr:col>
      <xdr:colOff>1974850</xdr:colOff>
      <xdr:row>17</xdr:row>
      <xdr:rowOff>181911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79676" y="4930590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44823</xdr:rowOff>
    </xdr:from>
    <xdr:to>
      <xdr:col>5</xdr:col>
      <xdr:colOff>170703</xdr:colOff>
      <xdr:row>20</xdr:row>
      <xdr:rowOff>215526</xdr:rowOff>
    </xdr:to>
    <xdr:pic>
      <xdr:nvPicPr>
        <xdr:cNvPr id="78" name="圖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51176" y="610720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762002</xdr:colOff>
      <xdr:row>21</xdr:row>
      <xdr:rowOff>11205</xdr:rowOff>
    </xdr:from>
    <xdr:to>
      <xdr:col>5</xdr:col>
      <xdr:colOff>932705</xdr:colOff>
      <xdr:row>21</xdr:row>
      <xdr:rowOff>181908</xdr:rowOff>
    </xdr:to>
    <xdr:pic>
      <xdr:nvPicPr>
        <xdr:cNvPr id="79" name="圖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13178" y="6701117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170703</xdr:colOff>
      <xdr:row>23</xdr:row>
      <xdr:rowOff>170703</xdr:rowOff>
    </xdr:to>
    <xdr:pic>
      <xdr:nvPicPr>
        <xdr:cNvPr id="81" name="圖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51176" y="745191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5</xdr:col>
      <xdr:colOff>11206</xdr:colOff>
      <xdr:row>24</xdr:row>
      <xdr:rowOff>11206</xdr:rowOff>
    </xdr:from>
    <xdr:to>
      <xdr:col>5</xdr:col>
      <xdr:colOff>181909</xdr:colOff>
      <xdr:row>24</xdr:row>
      <xdr:rowOff>181909</xdr:rowOff>
    </xdr:to>
    <xdr:pic>
      <xdr:nvPicPr>
        <xdr:cNvPr id="83" name="圖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62382" y="8606118"/>
          <a:ext cx="170703" cy="170703"/>
        </a:xfrm>
        <a:prstGeom prst="rect">
          <a:avLst/>
        </a:prstGeom>
      </xdr:spPr>
    </xdr:pic>
    <xdr:clientData/>
  </xdr:twoCellAnchor>
  <xdr:oneCellAnchor>
    <xdr:from>
      <xdr:col>5</xdr:col>
      <xdr:colOff>1815355</xdr:colOff>
      <xdr:row>17</xdr:row>
      <xdr:rowOff>11203</xdr:rowOff>
    </xdr:from>
    <xdr:ext cx="190500" cy="192665"/>
    <xdr:pic>
      <xdr:nvPicPr>
        <xdr:cNvPr id="52" name="圖片 51">
          <a:extLst>
            <a:ext uri="{FF2B5EF4-FFF2-40B4-BE49-F238E27FC236}">
              <a16:creationId xmlns:a16="http://schemas.microsoft.com/office/drawing/2014/main" id="{FD6ED133-3915-41F1-9AF0-B09852248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66531" y="4975409"/>
          <a:ext cx="190500" cy="192665"/>
        </a:xfrm>
        <a:prstGeom prst="rect">
          <a:avLst/>
        </a:prstGeom>
      </xdr:spPr>
    </xdr:pic>
    <xdr:clientData/>
  </xdr:oneCellAnchor>
  <xdr:oneCellAnchor>
    <xdr:from>
      <xdr:col>4</xdr:col>
      <xdr:colOff>2364442</xdr:colOff>
      <xdr:row>14</xdr:row>
      <xdr:rowOff>11206</xdr:rowOff>
    </xdr:from>
    <xdr:ext cx="173819" cy="168089"/>
    <xdr:pic>
      <xdr:nvPicPr>
        <xdr:cNvPr id="54" name="圖片 53">
          <a:extLst>
            <a:ext uri="{FF2B5EF4-FFF2-40B4-BE49-F238E27FC236}">
              <a16:creationId xmlns:a16="http://schemas.microsoft.com/office/drawing/2014/main" id="{BD884C8E-C3A2-4BBC-A0B6-B7B3FB55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39971" y="3787588"/>
          <a:ext cx="173819" cy="168089"/>
        </a:xfrm>
        <a:prstGeom prst="rect">
          <a:avLst/>
        </a:prstGeom>
      </xdr:spPr>
    </xdr:pic>
    <xdr:clientData/>
  </xdr:oneCellAnchor>
  <xdr:oneCellAnchor>
    <xdr:from>
      <xdr:col>4</xdr:col>
      <xdr:colOff>2364441</xdr:colOff>
      <xdr:row>9</xdr:row>
      <xdr:rowOff>0</xdr:rowOff>
    </xdr:from>
    <xdr:ext cx="170703" cy="170703"/>
    <xdr:pic>
      <xdr:nvPicPr>
        <xdr:cNvPr id="64" name="圖片 63">
          <a:extLst>
            <a:ext uri="{FF2B5EF4-FFF2-40B4-BE49-F238E27FC236}">
              <a16:creationId xmlns:a16="http://schemas.microsoft.com/office/drawing/2014/main" id="{BA66EA6D-D876-4DED-A68F-7DEB9DD8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39970" y="1871382"/>
          <a:ext cx="170703" cy="170703"/>
        </a:xfrm>
        <a:prstGeom prst="rect">
          <a:avLst/>
        </a:prstGeom>
      </xdr:spPr>
    </xdr:pic>
    <xdr:clientData/>
  </xdr:oneCellAnchor>
  <xdr:oneCellAnchor>
    <xdr:from>
      <xdr:col>1</xdr:col>
      <xdr:colOff>112058</xdr:colOff>
      <xdr:row>23</xdr:row>
      <xdr:rowOff>0</xdr:rowOff>
    </xdr:from>
    <xdr:ext cx="504266" cy="504266"/>
    <xdr:pic>
      <xdr:nvPicPr>
        <xdr:cNvPr id="66" name="圖片 65">
          <a:extLst>
            <a:ext uri="{FF2B5EF4-FFF2-40B4-BE49-F238E27FC236}">
              <a16:creationId xmlns:a16="http://schemas.microsoft.com/office/drawing/2014/main" id="{CF1826EB-C333-4CF0-BB39-134906816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6176" y="8281147"/>
          <a:ext cx="504266" cy="50426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2185147" cy="392206"/>
    <xdr:pic>
      <xdr:nvPicPr>
        <xdr:cNvPr id="69" name="圖片 68">
          <a:extLst>
            <a:ext uri="{FF2B5EF4-FFF2-40B4-BE49-F238E27FC236}">
              <a16:creationId xmlns:a16="http://schemas.microsoft.com/office/drawing/2014/main" id="{7F2AE53A-3A67-42E8-91DC-3BF71691B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46412" y="1871382"/>
          <a:ext cx="2185147" cy="39220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</xdr:row>
      <xdr:rowOff>0</xdr:rowOff>
    </xdr:from>
    <xdr:ext cx="188992" cy="188992"/>
    <xdr:pic>
      <xdr:nvPicPr>
        <xdr:cNvPr id="5" name="圖片 4">
          <a:extLst>
            <a:ext uri="{FF2B5EF4-FFF2-40B4-BE49-F238E27FC236}">
              <a16:creationId xmlns:a16="http://schemas.microsoft.com/office/drawing/2014/main" id="{FD90989D-D33D-437B-BF9B-937296B69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5529" y="3014382"/>
          <a:ext cx="188992" cy="188992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8</xdr:row>
      <xdr:rowOff>0</xdr:rowOff>
    </xdr:from>
    <xdr:to>
      <xdr:col>3</xdr:col>
      <xdr:colOff>188992</xdr:colOff>
      <xdr:row>8</xdr:row>
      <xdr:rowOff>188992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ABDDB1AE-51BD-3C30-5B62-DCE4F1755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46412" y="1490382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3</xdr:col>
      <xdr:colOff>44823</xdr:colOff>
      <xdr:row>19</xdr:row>
      <xdr:rowOff>11206</xdr:rowOff>
    </xdr:from>
    <xdr:to>
      <xdr:col>3</xdr:col>
      <xdr:colOff>233815</xdr:colOff>
      <xdr:row>19</xdr:row>
      <xdr:rowOff>200198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ACD44C45-644B-5100-7A49-77E3EC96F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91235" y="5726206"/>
          <a:ext cx="188992" cy="188992"/>
        </a:xfrm>
        <a:prstGeom prst="rect">
          <a:avLst/>
        </a:prstGeom>
      </xdr:spPr>
    </xdr:pic>
    <xdr:clientData/>
  </xdr:twoCellAnchor>
  <xdr:oneCellAnchor>
    <xdr:from>
      <xdr:col>2</xdr:col>
      <xdr:colOff>1098177</xdr:colOff>
      <xdr:row>27</xdr:row>
      <xdr:rowOff>11205</xdr:rowOff>
    </xdr:from>
    <xdr:ext cx="201707" cy="210875"/>
    <xdr:pic>
      <xdr:nvPicPr>
        <xdr:cNvPr id="9" name="圖片 8">
          <a:extLst>
            <a:ext uri="{FF2B5EF4-FFF2-40B4-BE49-F238E27FC236}">
              <a16:creationId xmlns:a16="http://schemas.microsoft.com/office/drawing/2014/main" id="{8FA26F06-22A2-4B0B-81D8-D62BB7770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5206" y="7496734"/>
          <a:ext cx="201707" cy="210875"/>
        </a:xfrm>
        <a:prstGeom prst="rect">
          <a:avLst/>
        </a:prstGeom>
      </xdr:spPr>
    </xdr:pic>
    <xdr:clientData/>
  </xdr:oneCellAnchor>
  <xdr:oneCellAnchor>
    <xdr:from>
      <xdr:col>5</xdr:col>
      <xdr:colOff>11206</xdr:colOff>
      <xdr:row>26</xdr:row>
      <xdr:rowOff>4</xdr:rowOff>
    </xdr:from>
    <xdr:ext cx="170703" cy="170703"/>
    <xdr:pic>
      <xdr:nvPicPr>
        <xdr:cNvPr id="10" name="圖片 9">
          <a:extLst>
            <a:ext uri="{FF2B5EF4-FFF2-40B4-BE49-F238E27FC236}">
              <a16:creationId xmlns:a16="http://schemas.microsoft.com/office/drawing/2014/main" id="{BE7F8424-11FE-4CF6-9F9B-6A7E9310D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62382" y="8718180"/>
          <a:ext cx="170703" cy="170703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24</xdr:row>
      <xdr:rowOff>0</xdr:rowOff>
    </xdr:from>
    <xdr:to>
      <xdr:col>6</xdr:col>
      <xdr:colOff>188992</xdr:colOff>
      <xdr:row>24</xdr:row>
      <xdr:rowOff>188992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42C80618-2799-9A9E-65E6-31303615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88941" y="7866529"/>
          <a:ext cx="188992" cy="188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04CB7D1A-DF6E-4E3D-A686-D09C148A1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12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8A54B44C-3CB1-48ED-9D4C-2380F5FFA2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1</a:t>
          </a: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1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0年</a:t>
          </a: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6+7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月份午餐素菜單</a:t>
          </a:r>
        </a:p>
      </xdr:txBody>
    </xdr:sp>
    <xdr:clientData/>
  </xdr:twoCellAnchor>
  <xdr:twoCellAnchor>
    <xdr:from>
      <xdr:col>3</xdr:col>
      <xdr:colOff>919655</xdr:colOff>
      <xdr:row>45</xdr:row>
      <xdr:rowOff>492669</xdr:rowOff>
    </xdr:from>
    <xdr:to>
      <xdr:col>12</xdr:col>
      <xdr:colOff>57845</xdr:colOff>
      <xdr:row>45</xdr:row>
      <xdr:rowOff>844112</xdr:rowOff>
    </xdr:to>
    <xdr:sp macro="" textlink="">
      <xdr:nvSpPr>
        <xdr:cNvPr id="5" name="WordArt 507">
          <a:extLst>
            <a:ext uri="{FF2B5EF4-FFF2-40B4-BE49-F238E27FC236}">
              <a16:creationId xmlns:a16="http://schemas.microsoft.com/office/drawing/2014/main" id="{7D2C67C3-CA8A-4BEA-8835-86CE612C62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2230" y="14846844"/>
          <a:ext cx="9634740" cy="35144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6</xdr:col>
      <xdr:colOff>380999</xdr:colOff>
      <xdr:row>35</xdr:row>
      <xdr:rowOff>673291</xdr:rowOff>
    </xdr:from>
    <xdr:to>
      <xdr:col>12</xdr:col>
      <xdr:colOff>0</xdr:colOff>
      <xdr:row>38</xdr:row>
      <xdr:rowOff>89646</xdr:rowOff>
    </xdr:to>
    <xdr:sp macro="" textlink="">
      <xdr:nvSpPr>
        <xdr:cNvPr id="6" name="WordArt 506">
          <a:extLst>
            <a:ext uri="{FF2B5EF4-FFF2-40B4-BE49-F238E27FC236}">
              <a16:creationId xmlns:a16="http://schemas.microsoft.com/office/drawing/2014/main" id="{BAE6B7D4-D9A4-43BF-98CD-8791187DE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77224" y="11636566"/>
          <a:ext cx="3348259" cy="59745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每週供應之乳品一瓶熱量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大卡，</a:t>
          </a:r>
          <a:endParaRPr kumimoji="0" lang="en-US" altLang="zh-TW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2</xdr:col>
      <xdr:colOff>358028</xdr:colOff>
      <xdr:row>33</xdr:row>
      <xdr:rowOff>166968</xdr:rowOff>
    </xdr:from>
    <xdr:to>
      <xdr:col>2</xdr:col>
      <xdr:colOff>900953</xdr:colOff>
      <xdr:row>35</xdr:row>
      <xdr:rowOff>224118</xdr:rowOff>
    </xdr:to>
    <xdr:pic>
      <xdr:nvPicPr>
        <xdr:cNvPr id="8" name="圖片 5">
          <a:extLst>
            <a:ext uri="{FF2B5EF4-FFF2-40B4-BE49-F238E27FC236}">
              <a16:creationId xmlns:a16="http://schemas.microsoft.com/office/drawing/2014/main" id="{B3D451D6-206B-4E87-83AA-54C57008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057" y="10622056"/>
          <a:ext cx="542925" cy="550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1099858</xdr:colOff>
      <xdr:row>33</xdr:row>
      <xdr:rowOff>164166</xdr:rowOff>
    </xdr:from>
    <xdr:to>
      <xdr:col>3</xdr:col>
      <xdr:colOff>1652308</xdr:colOff>
      <xdr:row>35</xdr:row>
      <xdr:rowOff>211791</xdr:rowOff>
    </xdr:to>
    <xdr:pic>
      <xdr:nvPicPr>
        <xdr:cNvPr id="11" name="圖片 28">
          <a:extLst>
            <a:ext uri="{FF2B5EF4-FFF2-40B4-BE49-F238E27FC236}">
              <a16:creationId xmlns:a16="http://schemas.microsoft.com/office/drawing/2014/main" id="{D0718F65-B77B-4439-860E-33AB42458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270" y="10619254"/>
          <a:ext cx="552450" cy="54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459440</xdr:colOff>
      <xdr:row>35</xdr:row>
      <xdr:rowOff>11206</xdr:rowOff>
    </xdr:from>
    <xdr:to>
      <xdr:col>12</xdr:col>
      <xdr:colOff>134471</xdr:colOff>
      <xdr:row>35</xdr:row>
      <xdr:rowOff>593912</xdr:rowOff>
    </xdr:to>
    <xdr:sp macro="" textlink="">
      <xdr:nvSpPr>
        <xdr:cNvPr id="15" name="WordArt 506">
          <a:extLst>
            <a:ext uri="{FF2B5EF4-FFF2-40B4-BE49-F238E27FC236}">
              <a16:creationId xmlns:a16="http://schemas.microsoft.com/office/drawing/2014/main" id="{344F909C-0922-4643-BA7F-2F54BD3BC4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55665" y="10974481"/>
          <a:ext cx="3827931" cy="58270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◎每週用餐五天者，提供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4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次水果；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次乳品 </a:t>
          </a:r>
          <a:endParaRPr kumimoji="0" lang="en-US" altLang="zh-TW" sz="1000" b="1" i="0" u="none" strike="noStrike" kern="1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當週用餐未滿四天 則供應水果</a:t>
          </a:r>
        </a:p>
      </xdr:txBody>
    </xdr:sp>
    <xdr:clientData/>
  </xdr:twoCellAnchor>
  <xdr:twoCellAnchor editAs="oneCell">
    <xdr:from>
      <xdr:col>2</xdr:col>
      <xdr:colOff>0</xdr:colOff>
      <xdr:row>10</xdr:row>
      <xdr:rowOff>380998</xdr:rowOff>
    </xdr:from>
    <xdr:to>
      <xdr:col>2</xdr:col>
      <xdr:colOff>178891</xdr:colOff>
      <xdr:row>11</xdr:row>
      <xdr:rowOff>178889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BF317BC8-314A-486D-A095-6E8EDF442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2638423"/>
          <a:ext cx="178891" cy="17889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176799</xdr:colOff>
      <xdr:row>12</xdr:row>
      <xdr:rowOff>176799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E30FF1E-DD7A-47FA-AEC4-7DF406418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3019425"/>
          <a:ext cx="176799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176799</xdr:colOff>
      <xdr:row>18</xdr:row>
      <xdr:rowOff>176799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774C9B7A-CED1-474A-9222-D630422FC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5305425"/>
          <a:ext cx="176799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176799</xdr:colOff>
      <xdr:row>19</xdr:row>
      <xdr:rowOff>176799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5EF8F407-7BFB-4026-8AAC-83380599B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5686425"/>
          <a:ext cx="176799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176799</xdr:colOff>
      <xdr:row>21</xdr:row>
      <xdr:rowOff>176799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FD4801F8-ED81-44AE-B0F7-229FAB080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6448425"/>
          <a:ext cx="176799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176799</xdr:colOff>
      <xdr:row>28</xdr:row>
      <xdr:rowOff>176799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4028CCE4-8271-4E82-9950-F9D188DCE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9115425"/>
          <a:ext cx="176799" cy="1767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7</xdr:row>
      <xdr:rowOff>11203</xdr:rowOff>
    </xdr:from>
    <xdr:to>
      <xdr:col>6</xdr:col>
      <xdr:colOff>190501</xdr:colOff>
      <xdr:row>7</xdr:row>
      <xdr:rowOff>203868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22792453-B60C-4AD8-A3CF-525E7C64E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96226" y="1125628"/>
          <a:ext cx="190500" cy="1926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188992</xdr:colOff>
      <xdr:row>9</xdr:row>
      <xdr:rowOff>188992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3C8FC879-F07F-4D52-887D-597E7E97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86175" y="1876425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188992</xdr:colOff>
      <xdr:row>14</xdr:row>
      <xdr:rowOff>188992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D3ECAA1A-AE2E-4776-B77D-FDEE328E1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86175" y="3781425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188992</xdr:colOff>
      <xdr:row>15</xdr:row>
      <xdr:rowOff>188992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E1B1CF75-C477-41FE-8F5A-D1F088C7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96225" y="4162425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188992</xdr:colOff>
      <xdr:row>16</xdr:row>
      <xdr:rowOff>188992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D7C8BAF-EA04-4DF1-AED9-DB0790C05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86175" y="4543425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188992</xdr:colOff>
      <xdr:row>17</xdr:row>
      <xdr:rowOff>188992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29C57283-F8C2-48F2-B93B-6FC2CC084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2575" y="4924425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188992</xdr:colOff>
      <xdr:row>24</xdr:row>
      <xdr:rowOff>188992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0887CC57-AED6-4A83-872B-4160E622B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2575" y="7591425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235326</xdr:rowOff>
    </xdr:from>
    <xdr:to>
      <xdr:col>2</xdr:col>
      <xdr:colOff>188992</xdr:colOff>
      <xdr:row>22</xdr:row>
      <xdr:rowOff>43318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DA823C70-E77F-4329-A311-49C715310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6683751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188992</xdr:colOff>
      <xdr:row>25</xdr:row>
      <xdr:rowOff>188992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B48D7884-2AB7-452F-931E-5E7E6AD7C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86175" y="7972425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212914</xdr:rowOff>
    </xdr:from>
    <xdr:to>
      <xdr:col>2</xdr:col>
      <xdr:colOff>188992</xdr:colOff>
      <xdr:row>29</xdr:row>
      <xdr:rowOff>20906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987873A0-77B0-4CE3-AC70-199CFE54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9328339"/>
          <a:ext cx="188992" cy="1889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173819</xdr:colOff>
      <xdr:row>7</xdr:row>
      <xdr:rowOff>168089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6976D97D-63D8-4E52-B21D-D0CD3D5E7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150" y="1114425"/>
          <a:ext cx="173819" cy="16808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170703</xdr:colOff>
      <xdr:row>9</xdr:row>
      <xdr:rowOff>170703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88F90911-D883-4F2E-8F81-09EB87FD8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57900" y="187642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170703</xdr:colOff>
      <xdr:row>10</xdr:row>
      <xdr:rowOff>170703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CA82C3A-A51D-420D-8AD5-6A1828ADF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8150" y="225742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201708</xdr:rowOff>
    </xdr:from>
    <xdr:to>
      <xdr:col>2</xdr:col>
      <xdr:colOff>170703</xdr:colOff>
      <xdr:row>11</xdr:row>
      <xdr:rowOff>372411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8762E1FD-23A5-4AF0-8314-84DAE1CD8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8150" y="2840133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201708</xdr:rowOff>
    </xdr:from>
    <xdr:to>
      <xdr:col>2</xdr:col>
      <xdr:colOff>170703</xdr:colOff>
      <xdr:row>12</xdr:row>
      <xdr:rowOff>372411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15402D96-92CB-4FE8-8737-B13A3548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8150" y="3221133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170703</xdr:colOff>
      <xdr:row>14</xdr:row>
      <xdr:rowOff>170703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DDA1C9E0-8DB0-4BE2-ABA2-AC5231EC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8150" y="378142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170703</xdr:colOff>
      <xdr:row>16</xdr:row>
      <xdr:rowOff>170703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76CB2D44-7947-4A19-B679-F98596B6A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8150" y="454342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212914</xdr:rowOff>
    </xdr:from>
    <xdr:to>
      <xdr:col>2</xdr:col>
      <xdr:colOff>170703</xdr:colOff>
      <xdr:row>19</xdr:row>
      <xdr:rowOff>2617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D4C4816D-9489-4406-A6BB-DBD96474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8150" y="5518339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190502</xdr:colOff>
      <xdr:row>19</xdr:row>
      <xdr:rowOff>0</xdr:rowOff>
    </xdr:from>
    <xdr:to>
      <xdr:col>2</xdr:col>
      <xdr:colOff>361205</xdr:colOff>
      <xdr:row>19</xdr:row>
      <xdr:rowOff>170703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A449896B-891F-4055-A917-CF18B330B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2" y="568642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170703</xdr:colOff>
      <xdr:row>20</xdr:row>
      <xdr:rowOff>170703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BEA16D28-E4EC-4A06-8CA1-1A2061713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8150" y="606742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179296</xdr:colOff>
      <xdr:row>21</xdr:row>
      <xdr:rowOff>0</xdr:rowOff>
    </xdr:from>
    <xdr:to>
      <xdr:col>2</xdr:col>
      <xdr:colOff>349999</xdr:colOff>
      <xdr:row>21</xdr:row>
      <xdr:rowOff>170703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2CD0EE69-11CD-493A-A9E3-A79CE731E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446" y="644842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224120</xdr:rowOff>
    </xdr:from>
    <xdr:to>
      <xdr:col>2</xdr:col>
      <xdr:colOff>170703</xdr:colOff>
      <xdr:row>24</xdr:row>
      <xdr:rowOff>13823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E7AA8471-1243-4DCB-B6D7-1B761DCE8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8150" y="7434545"/>
          <a:ext cx="170703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170703</xdr:colOff>
      <xdr:row>26</xdr:row>
      <xdr:rowOff>170703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7F023ACA-A392-418B-BD66-F139B5D7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8150" y="8353425"/>
          <a:ext cx="170703" cy="170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view="pageBreakPreview" zoomScale="85" zoomScaleNormal="85" zoomScaleSheetLayoutView="85" workbookViewId="0">
      <selection activeCell="R41" sqref="R41"/>
    </sheetView>
  </sheetViews>
  <sheetFormatPr defaultRowHeight="15.75"/>
  <cols>
    <col min="1" max="1" width="3" style="2" customWidth="1"/>
    <col min="2" max="2" width="2.75" style="2" customWidth="1"/>
    <col min="3" max="3" width="14.625" style="24" customWidth="1"/>
    <col min="4" max="4" width="28" style="25" customWidth="1"/>
    <col min="5" max="5" width="31.125" style="2" customWidth="1"/>
    <col min="6" max="6" width="24.125" style="2" customWidth="1"/>
    <col min="7" max="7" width="30.75" style="2" customWidth="1"/>
    <col min="8" max="12" width="3.625" style="26" customWidth="1"/>
    <col min="13" max="13" width="5.625" style="27" customWidth="1"/>
    <col min="14" max="14" width="3.625" style="26" customWidth="1"/>
    <col min="15" max="15" width="9" style="1"/>
    <col min="16" max="255" width="9" style="2"/>
    <col min="256" max="256" width="3" style="2" customWidth="1"/>
    <col min="257" max="257" width="2.75" style="2" customWidth="1"/>
    <col min="258" max="258" width="14.625" style="2" customWidth="1"/>
    <col min="259" max="259" width="28" style="2" customWidth="1"/>
    <col min="260" max="260" width="31.125" style="2" customWidth="1"/>
    <col min="261" max="261" width="24.125" style="2" customWidth="1"/>
    <col min="262" max="262" width="30.75" style="2" customWidth="1"/>
    <col min="263" max="267" width="3.625" style="2" customWidth="1"/>
    <col min="268" max="268" width="5.625" style="2" customWidth="1"/>
    <col min="269" max="269" width="3.625" style="2" customWidth="1"/>
    <col min="270" max="511" width="9" style="2"/>
    <col min="512" max="512" width="3" style="2" customWidth="1"/>
    <col min="513" max="513" width="2.75" style="2" customWidth="1"/>
    <col min="514" max="514" width="14.625" style="2" customWidth="1"/>
    <col min="515" max="515" width="28" style="2" customWidth="1"/>
    <col min="516" max="516" width="31.125" style="2" customWidth="1"/>
    <col min="517" max="517" width="24.125" style="2" customWidth="1"/>
    <col min="518" max="518" width="30.75" style="2" customWidth="1"/>
    <col min="519" max="523" width="3.625" style="2" customWidth="1"/>
    <col min="524" max="524" width="5.625" style="2" customWidth="1"/>
    <col min="525" max="525" width="3.625" style="2" customWidth="1"/>
    <col min="526" max="767" width="9" style="2"/>
    <col min="768" max="768" width="3" style="2" customWidth="1"/>
    <col min="769" max="769" width="2.75" style="2" customWidth="1"/>
    <col min="770" max="770" width="14.625" style="2" customWidth="1"/>
    <col min="771" max="771" width="28" style="2" customWidth="1"/>
    <col min="772" max="772" width="31.125" style="2" customWidth="1"/>
    <col min="773" max="773" width="24.125" style="2" customWidth="1"/>
    <col min="774" max="774" width="30.75" style="2" customWidth="1"/>
    <col min="775" max="779" width="3.625" style="2" customWidth="1"/>
    <col min="780" max="780" width="5.625" style="2" customWidth="1"/>
    <col min="781" max="781" width="3.625" style="2" customWidth="1"/>
    <col min="782" max="1023" width="9" style="2"/>
    <col min="1024" max="1024" width="3" style="2" customWidth="1"/>
    <col min="1025" max="1025" width="2.75" style="2" customWidth="1"/>
    <col min="1026" max="1026" width="14.625" style="2" customWidth="1"/>
    <col min="1027" max="1027" width="28" style="2" customWidth="1"/>
    <col min="1028" max="1028" width="31.125" style="2" customWidth="1"/>
    <col min="1029" max="1029" width="24.125" style="2" customWidth="1"/>
    <col min="1030" max="1030" width="30.75" style="2" customWidth="1"/>
    <col min="1031" max="1035" width="3.625" style="2" customWidth="1"/>
    <col min="1036" max="1036" width="5.625" style="2" customWidth="1"/>
    <col min="1037" max="1037" width="3.625" style="2" customWidth="1"/>
    <col min="1038" max="1279" width="9" style="2"/>
    <col min="1280" max="1280" width="3" style="2" customWidth="1"/>
    <col min="1281" max="1281" width="2.75" style="2" customWidth="1"/>
    <col min="1282" max="1282" width="14.625" style="2" customWidth="1"/>
    <col min="1283" max="1283" width="28" style="2" customWidth="1"/>
    <col min="1284" max="1284" width="31.125" style="2" customWidth="1"/>
    <col min="1285" max="1285" width="24.125" style="2" customWidth="1"/>
    <col min="1286" max="1286" width="30.75" style="2" customWidth="1"/>
    <col min="1287" max="1291" width="3.625" style="2" customWidth="1"/>
    <col min="1292" max="1292" width="5.625" style="2" customWidth="1"/>
    <col min="1293" max="1293" width="3.625" style="2" customWidth="1"/>
    <col min="1294" max="1535" width="9" style="2"/>
    <col min="1536" max="1536" width="3" style="2" customWidth="1"/>
    <col min="1537" max="1537" width="2.75" style="2" customWidth="1"/>
    <col min="1538" max="1538" width="14.625" style="2" customWidth="1"/>
    <col min="1539" max="1539" width="28" style="2" customWidth="1"/>
    <col min="1540" max="1540" width="31.125" style="2" customWidth="1"/>
    <col min="1541" max="1541" width="24.125" style="2" customWidth="1"/>
    <col min="1542" max="1542" width="30.75" style="2" customWidth="1"/>
    <col min="1543" max="1547" width="3.625" style="2" customWidth="1"/>
    <col min="1548" max="1548" width="5.625" style="2" customWidth="1"/>
    <col min="1549" max="1549" width="3.625" style="2" customWidth="1"/>
    <col min="1550" max="1791" width="9" style="2"/>
    <col min="1792" max="1792" width="3" style="2" customWidth="1"/>
    <col min="1793" max="1793" width="2.75" style="2" customWidth="1"/>
    <col min="1794" max="1794" width="14.625" style="2" customWidth="1"/>
    <col min="1795" max="1795" width="28" style="2" customWidth="1"/>
    <col min="1796" max="1796" width="31.125" style="2" customWidth="1"/>
    <col min="1797" max="1797" width="24.125" style="2" customWidth="1"/>
    <col min="1798" max="1798" width="30.75" style="2" customWidth="1"/>
    <col min="1799" max="1803" width="3.625" style="2" customWidth="1"/>
    <col min="1804" max="1804" width="5.625" style="2" customWidth="1"/>
    <col min="1805" max="1805" width="3.625" style="2" customWidth="1"/>
    <col min="1806" max="2047" width="9" style="2"/>
    <col min="2048" max="2048" width="3" style="2" customWidth="1"/>
    <col min="2049" max="2049" width="2.75" style="2" customWidth="1"/>
    <col min="2050" max="2050" width="14.625" style="2" customWidth="1"/>
    <col min="2051" max="2051" width="28" style="2" customWidth="1"/>
    <col min="2052" max="2052" width="31.125" style="2" customWidth="1"/>
    <col min="2053" max="2053" width="24.125" style="2" customWidth="1"/>
    <col min="2054" max="2054" width="30.75" style="2" customWidth="1"/>
    <col min="2055" max="2059" width="3.625" style="2" customWidth="1"/>
    <col min="2060" max="2060" width="5.625" style="2" customWidth="1"/>
    <col min="2061" max="2061" width="3.625" style="2" customWidth="1"/>
    <col min="2062" max="2303" width="9" style="2"/>
    <col min="2304" max="2304" width="3" style="2" customWidth="1"/>
    <col min="2305" max="2305" width="2.75" style="2" customWidth="1"/>
    <col min="2306" max="2306" width="14.625" style="2" customWidth="1"/>
    <col min="2307" max="2307" width="28" style="2" customWidth="1"/>
    <col min="2308" max="2308" width="31.125" style="2" customWidth="1"/>
    <col min="2309" max="2309" width="24.125" style="2" customWidth="1"/>
    <col min="2310" max="2310" width="30.75" style="2" customWidth="1"/>
    <col min="2311" max="2315" width="3.625" style="2" customWidth="1"/>
    <col min="2316" max="2316" width="5.625" style="2" customWidth="1"/>
    <col min="2317" max="2317" width="3.625" style="2" customWidth="1"/>
    <col min="2318" max="2559" width="9" style="2"/>
    <col min="2560" max="2560" width="3" style="2" customWidth="1"/>
    <col min="2561" max="2561" width="2.75" style="2" customWidth="1"/>
    <col min="2562" max="2562" width="14.625" style="2" customWidth="1"/>
    <col min="2563" max="2563" width="28" style="2" customWidth="1"/>
    <col min="2564" max="2564" width="31.125" style="2" customWidth="1"/>
    <col min="2565" max="2565" width="24.125" style="2" customWidth="1"/>
    <col min="2566" max="2566" width="30.75" style="2" customWidth="1"/>
    <col min="2567" max="2571" width="3.625" style="2" customWidth="1"/>
    <col min="2572" max="2572" width="5.625" style="2" customWidth="1"/>
    <col min="2573" max="2573" width="3.625" style="2" customWidth="1"/>
    <col min="2574" max="2815" width="9" style="2"/>
    <col min="2816" max="2816" width="3" style="2" customWidth="1"/>
    <col min="2817" max="2817" width="2.75" style="2" customWidth="1"/>
    <col min="2818" max="2818" width="14.625" style="2" customWidth="1"/>
    <col min="2819" max="2819" width="28" style="2" customWidth="1"/>
    <col min="2820" max="2820" width="31.125" style="2" customWidth="1"/>
    <col min="2821" max="2821" width="24.125" style="2" customWidth="1"/>
    <col min="2822" max="2822" width="30.75" style="2" customWidth="1"/>
    <col min="2823" max="2827" width="3.625" style="2" customWidth="1"/>
    <col min="2828" max="2828" width="5.625" style="2" customWidth="1"/>
    <col min="2829" max="2829" width="3.625" style="2" customWidth="1"/>
    <col min="2830" max="3071" width="9" style="2"/>
    <col min="3072" max="3072" width="3" style="2" customWidth="1"/>
    <col min="3073" max="3073" width="2.75" style="2" customWidth="1"/>
    <col min="3074" max="3074" width="14.625" style="2" customWidth="1"/>
    <col min="3075" max="3075" width="28" style="2" customWidth="1"/>
    <col min="3076" max="3076" width="31.125" style="2" customWidth="1"/>
    <col min="3077" max="3077" width="24.125" style="2" customWidth="1"/>
    <col min="3078" max="3078" width="30.75" style="2" customWidth="1"/>
    <col min="3079" max="3083" width="3.625" style="2" customWidth="1"/>
    <col min="3084" max="3084" width="5.625" style="2" customWidth="1"/>
    <col min="3085" max="3085" width="3.625" style="2" customWidth="1"/>
    <col min="3086" max="3327" width="9" style="2"/>
    <col min="3328" max="3328" width="3" style="2" customWidth="1"/>
    <col min="3329" max="3329" width="2.75" style="2" customWidth="1"/>
    <col min="3330" max="3330" width="14.625" style="2" customWidth="1"/>
    <col min="3331" max="3331" width="28" style="2" customWidth="1"/>
    <col min="3332" max="3332" width="31.125" style="2" customWidth="1"/>
    <col min="3333" max="3333" width="24.125" style="2" customWidth="1"/>
    <col min="3334" max="3334" width="30.75" style="2" customWidth="1"/>
    <col min="3335" max="3339" width="3.625" style="2" customWidth="1"/>
    <col min="3340" max="3340" width="5.625" style="2" customWidth="1"/>
    <col min="3341" max="3341" width="3.625" style="2" customWidth="1"/>
    <col min="3342" max="3583" width="9" style="2"/>
    <col min="3584" max="3584" width="3" style="2" customWidth="1"/>
    <col min="3585" max="3585" width="2.75" style="2" customWidth="1"/>
    <col min="3586" max="3586" width="14.625" style="2" customWidth="1"/>
    <col min="3587" max="3587" width="28" style="2" customWidth="1"/>
    <col min="3588" max="3588" width="31.125" style="2" customWidth="1"/>
    <col min="3589" max="3589" width="24.125" style="2" customWidth="1"/>
    <col min="3590" max="3590" width="30.75" style="2" customWidth="1"/>
    <col min="3591" max="3595" width="3.625" style="2" customWidth="1"/>
    <col min="3596" max="3596" width="5.625" style="2" customWidth="1"/>
    <col min="3597" max="3597" width="3.625" style="2" customWidth="1"/>
    <col min="3598" max="3839" width="9" style="2"/>
    <col min="3840" max="3840" width="3" style="2" customWidth="1"/>
    <col min="3841" max="3841" width="2.75" style="2" customWidth="1"/>
    <col min="3842" max="3842" width="14.625" style="2" customWidth="1"/>
    <col min="3843" max="3843" width="28" style="2" customWidth="1"/>
    <col min="3844" max="3844" width="31.125" style="2" customWidth="1"/>
    <col min="3845" max="3845" width="24.125" style="2" customWidth="1"/>
    <col min="3846" max="3846" width="30.75" style="2" customWidth="1"/>
    <col min="3847" max="3851" width="3.625" style="2" customWidth="1"/>
    <col min="3852" max="3852" width="5.625" style="2" customWidth="1"/>
    <col min="3853" max="3853" width="3.625" style="2" customWidth="1"/>
    <col min="3854" max="4095" width="9" style="2"/>
    <col min="4096" max="4096" width="3" style="2" customWidth="1"/>
    <col min="4097" max="4097" width="2.75" style="2" customWidth="1"/>
    <col min="4098" max="4098" width="14.625" style="2" customWidth="1"/>
    <col min="4099" max="4099" width="28" style="2" customWidth="1"/>
    <col min="4100" max="4100" width="31.125" style="2" customWidth="1"/>
    <col min="4101" max="4101" width="24.125" style="2" customWidth="1"/>
    <col min="4102" max="4102" width="30.75" style="2" customWidth="1"/>
    <col min="4103" max="4107" width="3.625" style="2" customWidth="1"/>
    <col min="4108" max="4108" width="5.625" style="2" customWidth="1"/>
    <col min="4109" max="4109" width="3.625" style="2" customWidth="1"/>
    <col min="4110" max="4351" width="9" style="2"/>
    <col min="4352" max="4352" width="3" style="2" customWidth="1"/>
    <col min="4353" max="4353" width="2.75" style="2" customWidth="1"/>
    <col min="4354" max="4354" width="14.625" style="2" customWidth="1"/>
    <col min="4355" max="4355" width="28" style="2" customWidth="1"/>
    <col min="4356" max="4356" width="31.125" style="2" customWidth="1"/>
    <col min="4357" max="4357" width="24.125" style="2" customWidth="1"/>
    <col min="4358" max="4358" width="30.75" style="2" customWidth="1"/>
    <col min="4359" max="4363" width="3.625" style="2" customWidth="1"/>
    <col min="4364" max="4364" width="5.625" style="2" customWidth="1"/>
    <col min="4365" max="4365" width="3.625" style="2" customWidth="1"/>
    <col min="4366" max="4607" width="9" style="2"/>
    <col min="4608" max="4608" width="3" style="2" customWidth="1"/>
    <col min="4609" max="4609" width="2.75" style="2" customWidth="1"/>
    <col min="4610" max="4610" width="14.625" style="2" customWidth="1"/>
    <col min="4611" max="4611" width="28" style="2" customWidth="1"/>
    <col min="4612" max="4612" width="31.125" style="2" customWidth="1"/>
    <col min="4613" max="4613" width="24.125" style="2" customWidth="1"/>
    <col min="4614" max="4614" width="30.75" style="2" customWidth="1"/>
    <col min="4615" max="4619" width="3.625" style="2" customWidth="1"/>
    <col min="4620" max="4620" width="5.625" style="2" customWidth="1"/>
    <col min="4621" max="4621" width="3.625" style="2" customWidth="1"/>
    <col min="4622" max="4863" width="9" style="2"/>
    <col min="4864" max="4864" width="3" style="2" customWidth="1"/>
    <col min="4865" max="4865" width="2.75" style="2" customWidth="1"/>
    <col min="4866" max="4866" width="14.625" style="2" customWidth="1"/>
    <col min="4867" max="4867" width="28" style="2" customWidth="1"/>
    <col min="4868" max="4868" width="31.125" style="2" customWidth="1"/>
    <col min="4869" max="4869" width="24.125" style="2" customWidth="1"/>
    <col min="4870" max="4870" width="30.75" style="2" customWidth="1"/>
    <col min="4871" max="4875" width="3.625" style="2" customWidth="1"/>
    <col min="4876" max="4876" width="5.625" style="2" customWidth="1"/>
    <col min="4877" max="4877" width="3.625" style="2" customWidth="1"/>
    <col min="4878" max="5119" width="9" style="2"/>
    <col min="5120" max="5120" width="3" style="2" customWidth="1"/>
    <col min="5121" max="5121" width="2.75" style="2" customWidth="1"/>
    <col min="5122" max="5122" width="14.625" style="2" customWidth="1"/>
    <col min="5123" max="5123" width="28" style="2" customWidth="1"/>
    <col min="5124" max="5124" width="31.125" style="2" customWidth="1"/>
    <col min="5125" max="5125" width="24.125" style="2" customWidth="1"/>
    <col min="5126" max="5126" width="30.75" style="2" customWidth="1"/>
    <col min="5127" max="5131" width="3.625" style="2" customWidth="1"/>
    <col min="5132" max="5132" width="5.625" style="2" customWidth="1"/>
    <col min="5133" max="5133" width="3.625" style="2" customWidth="1"/>
    <col min="5134" max="5375" width="9" style="2"/>
    <col min="5376" max="5376" width="3" style="2" customWidth="1"/>
    <col min="5377" max="5377" width="2.75" style="2" customWidth="1"/>
    <col min="5378" max="5378" width="14.625" style="2" customWidth="1"/>
    <col min="5379" max="5379" width="28" style="2" customWidth="1"/>
    <col min="5380" max="5380" width="31.125" style="2" customWidth="1"/>
    <col min="5381" max="5381" width="24.125" style="2" customWidth="1"/>
    <col min="5382" max="5382" width="30.75" style="2" customWidth="1"/>
    <col min="5383" max="5387" width="3.625" style="2" customWidth="1"/>
    <col min="5388" max="5388" width="5.625" style="2" customWidth="1"/>
    <col min="5389" max="5389" width="3.625" style="2" customWidth="1"/>
    <col min="5390" max="5631" width="9" style="2"/>
    <col min="5632" max="5632" width="3" style="2" customWidth="1"/>
    <col min="5633" max="5633" width="2.75" style="2" customWidth="1"/>
    <col min="5634" max="5634" width="14.625" style="2" customWidth="1"/>
    <col min="5635" max="5635" width="28" style="2" customWidth="1"/>
    <col min="5636" max="5636" width="31.125" style="2" customWidth="1"/>
    <col min="5637" max="5637" width="24.125" style="2" customWidth="1"/>
    <col min="5638" max="5638" width="30.75" style="2" customWidth="1"/>
    <col min="5639" max="5643" width="3.625" style="2" customWidth="1"/>
    <col min="5644" max="5644" width="5.625" style="2" customWidth="1"/>
    <col min="5645" max="5645" width="3.625" style="2" customWidth="1"/>
    <col min="5646" max="5887" width="9" style="2"/>
    <col min="5888" max="5888" width="3" style="2" customWidth="1"/>
    <col min="5889" max="5889" width="2.75" style="2" customWidth="1"/>
    <col min="5890" max="5890" width="14.625" style="2" customWidth="1"/>
    <col min="5891" max="5891" width="28" style="2" customWidth="1"/>
    <col min="5892" max="5892" width="31.125" style="2" customWidth="1"/>
    <col min="5893" max="5893" width="24.125" style="2" customWidth="1"/>
    <col min="5894" max="5894" width="30.75" style="2" customWidth="1"/>
    <col min="5895" max="5899" width="3.625" style="2" customWidth="1"/>
    <col min="5900" max="5900" width="5.625" style="2" customWidth="1"/>
    <col min="5901" max="5901" width="3.625" style="2" customWidth="1"/>
    <col min="5902" max="6143" width="9" style="2"/>
    <col min="6144" max="6144" width="3" style="2" customWidth="1"/>
    <col min="6145" max="6145" width="2.75" style="2" customWidth="1"/>
    <col min="6146" max="6146" width="14.625" style="2" customWidth="1"/>
    <col min="6147" max="6147" width="28" style="2" customWidth="1"/>
    <col min="6148" max="6148" width="31.125" style="2" customWidth="1"/>
    <col min="6149" max="6149" width="24.125" style="2" customWidth="1"/>
    <col min="6150" max="6150" width="30.75" style="2" customWidth="1"/>
    <col min="6151" max="6155" width="3.625" style="2" customWidth="1"/>
    <col min="6156" max="6156" width="5.625" style="2" customWidth="1"/>
    <col min="6157" max="6157" width="3.625" style="2" customWidth="1"/>
    <col min="6158" max="6399" width="9" style="2"/>
    <col min="6400" max="6400" width="3" style="2" customWidth="1"/>
    <col min="6401" max="6401" width="2.75" style="2" customWidth="1"/>
    <col min="6402" max="6402" width="14.625" style="2" customWidth="1"/>
    <col min="6403" max="6403" width="28" style="2" customWidth="1"/>
    <col min="6404" max="6404" width="31.125" style="2" customWidth="1"/>
    <col min="6405" max="6405" width="24.125" style="2" customWidth="1"/>
    <col min="6406" max="6406" width="30.75" style="2" customWidth="1"/>
    <col min="6407" max="6411" width="3.625" style="2" customWidth="1"/>
    <col min="6412" max="6412" width="5.625" style="2" customWidth="1"/>
    <col min="6413" max="6413" width="3.625" style="2" customWidth="1"/>
    <col min="6414" max="6655" width="9" style="2"/>
    <col min="6656" max="6656" width="3" style="2" customWidth="1"/>
    <col min="6657" max="6657" width="2.75" style="2" customWidth="1"/>
    <col min="6658" max="6658" width="14.625" style="2" customWidth="1"/>
    <col min="6659" max="6659" width="28" style="2" customWidth="1"/>
    <col min="6660" max="6660" width="31.125" style="2" customWidth="1"/>
    <col min="6661" max="6661" width="24.125" style="2" customWidth="1"/>
    <col min="6662" max="6662" width="30.75" style="2" customWidth="1"/>
    <col min="6663" max="6667" width="3.625" style="2" customWidth="1"/>
    <col min="6668" max="6668" width="5.625" style="2" customWidth="1"/>
    <col min="6669" max="6669" width="3.625" style="2" customWidth="1"/>
    <col min="6670" max="6911" width="9" style="2"/>
    <col min="6912" max="6912" width="3" style="2" customWidth="1"/>
    <col min="6913" max="6913" width="2.75" style="2" customWidth="1"/>
    <col min="6914" max="6914" width="14.625" style="2" customWidth="1"/>
    <col min="6915" max="6915" width="28" style="2" customWidth="1"/>
    <col min="6916" max="6916" width="31.125" style="2" customWidth="1"/>
    <col min="6917" max="6917" width="24.125" style="2" customWidth="1"/>
    <col min="6918" max="6918" width="30.75" style="2" customWidth="1"/>
    <col min="6919" max="6923" width="3.625" style="2" customWidth="1"/>
    <col min="6924" max="6924" width="5.625" style="2" customWidth="1"/>
    <col min="6925" max="6925" width="3.625" style="2" customWidth="1"/>
    <col min="6926" max="7167" width="9" style="2"/>
    <col min="7168" max="7168" width="3" style="2" customWidth="1"/>
    <col min="7169" max="7169" width="2.75" style="2" customWidth="1"/>
    <col min="7170" max="7170" width="14.625" style="2" customWidth="1"/>
    <col min="7171" max="7171" width="28" style="2" customWidth="1"/>
    <col min="7172" max="7172" width="31.125" style="2" customWidth="1"/>
    <col min="7173" max="7173" width="24.125" style="2" customWidth="1"/>
    <col min="7174" max="7174" width="30.75" style="2" customWidth="1"/>
    <col min="7175" max="7179" width="3.625" style="2" customWidth="1"/>
    <col min="7180" max="7180" width="5.625" style="2" customWidth="1"/>
    <col min="7181" max="7181" width="3.625" style="2" customWidth="1"/>
    <col min="7182" max="7423" width="9" style="2"/>
    <col min="7424" max="7424" width="3" style="2" customWidth="1"/>
    <col min="7425" max="7425" width="2.75" style="2" customWidth="1"/>
    <col min="7426" max="7426" width="14.625" style="2" customWidth="1"/>
    <col min="7427" max="7427" width="28" style="2" customWidth="1"/>
    <col min="7428" max="7428" width="31.125" style="2" customWidth="1"/>
    <col min="7429" max="7429" width="24.125" style="2" customWidth="1"/>
    <col min="7430" max="7430" width="30.75" style="2" customWidth="1"/>
    <col min="7431" max="7435" width="3.625" style="2" customWidth="1"/>
    <col min="7436" max="7436" width="5.625" style="2" customWidth="1"/>
    <col min="7437" max="7437" width="3.625" style="2" customWidth="1"/>
    <col min="7438" max="7679" width="9" style="2"/>
    <col min="7680" max="7680" width="3" style="2" customWidth="1"/>
    <col min="7681" max="7681" width="2.75" style="2" customWidth="1"/>
    <col min="7682" max="7682" width="14.625" style="2" customWidth="1"/>
    <col min="7683" max="7683" width="28" style="2" customWidth="1"/>
    <col min="7684" max="7684" width="31.125" style="2" customWidth="1"/>
    <col min="7685" max="7685" width="24.125" style="2" customWidth="1"/>
    <col min="7686" max="7686" width="30.75" style="2" customWidth="1"/>
    <col min="7687" max="7691" width="3.625" style="2" customWidth="1"/>
    <col min="7692" max="7692" width="5.625" style="2" customWidth="1"/>
    <col min="7693" max="7693" width="3.625" style="2" customWidth="1"/>
    <col min="7694" max="7935" width="9" style="2"/>
    <col min="7936" max="7936" width="3" style="2" customWidth="1"/>
    <col min="7937" max="7937" width="2.75" style="2" customWidth="1"/>
    <col min="7938" max="7938" width="14.625" style="2" customWidth="1"/>
    <col min="7939" max="7939" width="28" style="2" customWidth="1"/>
    <col min="7940" max="7940" width="31.125" style="2" customWidth="1"/>
    <col min="7941" max="7941" width="24.125" style="2" customWidth="1"/>
    <col min="7942" max="7942" width="30.75" style="2" customWidth="1"/>
    <col min="7943" max="7947" width="3.625" style="2" customWidth="1"/>
    <col min="7948" max="7948" width="5.625" style="2" customWidth="1"/>
    <col min="7949" max="7949" width="3.625" style="2" customWidth="1"/>
    <col min="7950" max="8191" width="9" style="2"/>
    <col min="8192" max="8192" width="3" style="2" customWidth="1"/>
    <col min="8193" max="8193" width="2.75" style="2" customWidth="1"/>
    <col min="8194" max="8194" width="14.625" style="2" customWidth="1"/>
    <col min="8195" max="8195" width="28" style="2" customWidth="1"/>
    <col min="8196" max="8196" width="31.125" style="2" customWidth="1"/>
    <col min="8197" max="8197" width="24.125" style="2" customWidth="1"/>
    <col min="8198" max="8198" width="30.75" style="2" customWidth="1"/>
    <col min="8199" max="8203" width="3.625" style="2" customWidth="1"/>
    <col min="8204" max="8204" width="5.625" style="2" customWidth="1"/>
    <col min="8205" max="8205" width="3.625" style="2" customWidth="1"/>
    <col min="8206" max="8447" width="9" style="2"/>
    <col min="8448" max="8448" width="3" style="2" customWidth="1"/>
    <col min="8449" max="8449" width="2.75" style="2" customWidth="1"/>
    <col min="8450" max="8450" width="14.625" style="2" customWidth="1"/>
    <col min="8451" max="8451" width="28" style="2" customWidth="1"/>
    <col min="8452" max="8452" width="31.125" style="2" customWidth="1"/>
    <col min="8453" max="8453" width="24.125" style="2" customWidth="1"/>
    <col min="8454" max="8454" width="30.75" style="2" customWidth="1"/>
    <col min="8455" max="8459" width="3.625" style="2" customWidth="1"/>
    <col min="8460" max="8460" width="5.625" style="2" customWidth="1"/>
    <col min="8461" max="8461" width="3.625" style="2" customWidth="1"/>
    <col min="8462" max="8703" width="9" style="2"/>
    <col min="8704" max="8704" width="3" style="2" customWidth="1"/>
    <col min="8705" max="8705" width="2.75" style="2" customWidth="1"/>
    <col min="8706" max="8706" width="14.625" style="2" customWidth="1"/>
    <col min="8707" max="8707" width="28" style="2" customWidth="1"/>
    <col min="8708" max="8708" width="31.125" style="2" customWidth="1"/>
    <col min="8709" max="8709" width="24.125" style="2" customWidth="1"/>
    <col min="8710" max="8710" width="30.75" style="2" customWidth="1"/>
    <col min="8711" max="8715" width="3.625" style="2" customWidth="1"/>
    <col min="8716" max="8716" width="5.625" style="2" customWidth="1"/>
    <col min="8717" max="8717" width="3.625" style="2" customWidth="1"/>
    <col min="8718" max="8959" width="9" style="2"/>
    <col min="8960" max="8960" width="3" style="2" customWidth="1"/>
    <col min="8961" max="8961" width="2.75" style="2" customWidth="1"/>
    <col min="8962" max="8962" width="14.625" style="2" customWidth="1"/>
    <col min="8963" max="8963" width="28" style="2" customWidth="1"/>
    <col min="8964" max="8964" width="31.125" style="2" customWidth="1"/>
    <col min="8965" max="8965" width="24.125" style="2" customWidth="1"/>
    <col min="8966" max="8966" width="30.75" style="2" customWidth="1"/>
    <col min="8967" max="8971" width="3.625" style="2" customWidth="1"/>
    <col min="8972" max="8972" width="5.625" style="2" customWidth="1"/>
    <col min="8973" max="8973" width="3.625" style="2" customWidth="1"/>
    <col min="8974" max="9215" width="9" style="2"/>
    <col min="9216" max="9216" width="3" style="2" customWidth="1"/>
    <col min="9217" max="9217" width="2.75" style="2" customWidth="1"/>
    <col min="9218" max="9218" width="14.625" style="2" customWidth="1"/>
    <col min="9219" max="9219" width="28" style="2" customWidth="1"/>
    <col min="9220" max="9220" width="31.125" style="2" customWidth="1"/>
    <col min="9221" max="9221" width="24.125" style="2" customWidth="1"/>
    <col min="9222" max="9222" width="30.75" style="2" customWidth="1"/>
    <col min="9223" max="9227" width="3.625" style="2" customWidth="1"/>
    <col min="9228" max="9228" width="5.625" style="2" customWidth="1"/>
    <col min="9229" max="9229" width="3.625" style="2" customWidth="1"/>
    <col min="9230" max="9471" width="9" style="2"/>
    <col min="9472" max="9472" width="3" style="2" customWidth="1"/>
    <col min="9473" max="9473" width="2.75" style="2" customWidth="1"/>
    <col min="9474" max="9474" width="14.625" style="2" customWidth="1"/>
    <col min="9475" max="9475" width="28" style="2" customWidth="1"/>
    <col min="9476" max="9476" width="31.125" style="2" customWidth="1"/>
    <col min="9477" max="9477" width="24.125" style="2" customWidth="1"/>
    <col min="9478" max="9478" width="30.75" style="2" customWidth="1"/>
    <col min="9479" max="9483" width="3.625" style="2" customWidth="1"/>
    <col min="9484" max="9484" width="5.625" style="2" customWidth="1"/>
    <col min="9485" max="9485" width="3.625" style="2" customWidth="1"/>
    <col min="9486" max="9727" width="9" style="2"/>
    <col min="9728" max="9728" width="3" style="2" customWidth="1"/>
    <col min="9729" max="9729" width="2.75" style="2" customWidth="1"/>
    <col min="9730" max="9730" width="14.625" style="2" customWidth="1"/>
    <col min="9731" max="9731" width="28" style="2" customWidth="1"/>
    <col min="9732" max="9732" width="31.125" style="2" customWidth="1"/>
    <col min="9733" max="9733" width="24.125" style="2" customWidth="1"/>
    <col min="9734" max="9734" width="30.75" style="2" customWidth="1"/>
    <col min="9735" max="9739" width="3.625" style="2" customWidth="1"/>
    <col min="9740" max="9740" width="5.625" style="2" customWidth="1"/>
    <col min="9741" max="9741" width="3.625" style="2" customWidth="1"/>
    <col min="9742" max="9983" width="9" style="2"/>
    <col min="9984" max="9984" width="3" style="2" customWidth="1"/>
    <col min="9985" max="9985" width="2.75" style="2" customWidth="1"/>
    <col min="9986" max="9986" width="14.625" style="2" customWidth="1"/>
    <col min="9987" max="9987" width="28" style="2" customWidth="1"/>
    <col min="9988" max="9988" width="31.125" style="2" customWidth="1"/>
    <col min="9989" max="9989" width="24.125" style="2" customWidth="1"/>
    <col min="9990" max="9990" width="30.75" style="2" customWidth="1"/>
    <col min="9991" max="9995" width="3.625" style="2" customWidth="1"/>
    <col min="9996" max="9996" width="5.625" style="2" customWidth="1"/>
    <col min="9997" max="9997" width="3.625" style="2" customWidth="1"/>
    <col min="9998" max="10239" width="9" style="2"/>
    <col min="10240" max="10240" width="3" style="2" customWidth="1"/>
    <col min="10241" max="10241" width="2.75" style="2" customWidth="1"/>
    <col min="10242" max="10242" width="14.625" style="2" customWidth="1"/>
    <col min="10243" max="10243" width="28" style="2" customWidth="1"/>
    <col min="10244" max="10244" width="31.125" style="2" customWidth="1"/>
    <col min="10245" max="10245" width="24.125" style="2" customWidth="1"/>
    <col min="10246" max="10246" width="30.75" style="2" customWidth="1"/>
    <col min="10247" max="10251" width="3.625" style="2" customWidth="1"/>
    <col min="10252" max="10252" width="5.625" style="2" customWidth="1"/>
    <col min="10253" max="10253" width="3.625" style="2" customWidth="1"/>
    <col min="10254" max="10495" width="9" style="2"/>
    <col min="10496" max="10496" width="3" style="2" customWidth="1"/>
    <col min="10497" max="10497" width="2.75" style="2" customWidth="1"/>
    <col min="10498" max="10498" width="14.625" style="2" customWidth="1"/>
    <col min="10499" max="10499" width="28" style="2" customWidth="1"/>
    <col min="10500" max="10500" width="31.125" style="2" customWidth="1"/>
    <col min="10501" max="10501" width="24.125" style="2" customWidth="1"/>
    <col min="10502" max="10502" width="30.75" style="2" customWidth="1"/>
    <col min="10503" max="10507" width="3.625" style="2" customWidth="1"/>
    <col min="10508" max="10508" width="5.625" style="2" customWidth="1"/>
    <col min="10509" max="10509" width="3.625" style="2" customWidth="1"/>
    <col min="10510" max="10751" width="9" style="2"/>
    <col min="10752" max="10752" width="3" style="2" customWidth="1"/>
    <col min="10753" max="10753" width="2.75" style="2" customWidth="1"/>
    <col min="10754" max="10754" width="14.625" style="2" customWidth="1"/>
    <col min="10755" max="10755" width="28" style="2" customWidth="1"/>
    <col min="10756" max="10756" width="31.125" style="2" customWidth="1"/>
    <col min="10757" max="10757" width="24.125" style="2" customWidth="1"/>
    <col min="10758" max="10758" width="30.75" style="2" customWidth="1"/>
    <col min="10759" max="10763" width="3.625" style="2" customWidth="1"/>
    <col min="10764" max="10764" width="5.625" style="2" customWidth="1"/>
    <col min="10765" max="10765" width="3.625" style="2" customWidth="1"/>
    <col min="10766" max="11007" width="9" style="2"/>
    <col min="11008" max="11008" width="3" style="2" customWidth="1"/>
    <col min="11009" max="11009" width="2.75" style="2" customWidth="1"/>
    <col min="11010" max="11010" width="14.625" style="2" customWidth="1"/>
    <col min="11011" max="11011" width="28" style="2" customWidth="1"/>
    <col min="11012" max="11012" width="31.125" style="2" customWidth="1"/>
    <col min="11013" max="11013" width="24.125" style="2" customWidth="1"/>
    <col min="11014" max="11014" width="30.75" style="2" customWidth="1"/>
    <col min="11015" max="11019" width="3.625" style="2" customWidth="1"/>
    <col min="11020" max="11020" width="5.625" style="2" customWidth="1"/>
    <col min="11021" max="11021" width="3.625" style="2" customWidth="1"/>
    <col min="11022" max="11263" width="9" style="2"/>
    <col min="11264" max="11264" width="3" style="2" customWidth="1"/>
    <col min="11265" max="11265" width="2.75" style="2" customWidth="1"/>
    <col min="11266" max="11266" width="14.625" style="2" customWidth="1"/>
    <col min="11267" max="11267" width="28" style="2" customWidth="1"/>
    <col min="11268" max="11268" width="31.125" style="2" customWidth="1"/>
    <col min="11269" max="11269" width="24.125" style="2" customWidth="1"/>
    <col min="11270" max="11270" width="30.75" style="2" customWidth="1"/>
    <col min="11271" max="11275" width="3.625" style="2" customWidth="1"/>
    <col min="11276" max="11276" width="5.625" style="2" customWidth="1"/>
    <col min="11277" max="11277" width="3.625" style="2" customWidth="1"/>
    <col min="11278" max="11519" width="9" style="2"/>
    <col min="11520" max="11520" width="3" style="2" customWidth="1"/>
    <col min="11521" max="11521" width="2.75" style="2" customWidth="1"/>
    <col min="11522" max="11522" width="14.625" style="2" customWidth="1"/>
    <col min="11523" max="11523" width="28" style="2" customWidth="1"/>
    <col min="11524" max="11524" width="31.125" style="2" customWidth="1"/>
    <col min="11525" max="11525" width="24.125" style="2" customWidth="1"/>
    <col min="11526" max="11526" width="30.75" style="2" customWidth="1"/>
    <col min="11527" max="11531" width="3.625" style="2" customWidth="1"/>
    <col min="11532" max="11532" width="5.625" style="2" customWidth="1"/>
    <col min="11533" max="11533" width="3.625" style="2" customWidth="1"/>
    <col min="11534" max="11775" width="9" style="2"/>
    <col min="11776" max="11776" width="3" style="2" customWidth="1"/>
    <col min="11777" max="11777" width="2.75" style="2" customWidth="1"/>
    <col min="11778" max="11778" width="14.625" style="2" customWidth="1"/>
    <col min="11779" max="11779" width="28" style="2" customWidth="1"/>
    <col min="11780" max="11780" width="31.125" style="2" customWidth="1"/>
    <col min="11781" max="11781" width="24.125" style="2" customWidth="1"/>
    <col min="11782" max="11782" width="30.75" style="2" customWidth="1"/>
    <col min="11783" max="11787" width="3.625" style="2" customWidth="1"/>
    <col min="11788" max="11788" width="5.625" style="2" customWidth="1"/>
    <col min="11789" max="11789" width="3.625" style="2" customWidth="1"/>
    <col min="11790" max="12031" width="9" style="2"/>
    <col min="12032" max="12032" width="3" style="2" customWidth="1"/>
    <col min="12033" max="12033" width="2.75" style="2" customWidth="1"/>
    <col min="12034" max="12034" width="14.625" style="2" customWidth="1"/>
    <col min="12035" max="12035" width="28" style="2" customWidth="1"/>
    <col min="12036" max="12036" width="31.125" style="2" customWidth="1"/>
    <col min="12037" max="12037" width="24.125" style="2" customWidth="1"/>
    <col min="12038" max="12038" width="30.75" style="2" customWidth="1"/>
    <col min="12039" max="12043" width="3.625" style="2" customWidth="1"/>
    <col min="12044" max="12044" width="5.625" style="2" customWidth="1"/>
    <col min="12045" max="12045" width="3.625" style="2" customWidth="1"/>
    <col min="12046" max="12287" width="9" style="2"/>
    <col min="12288" max="12288" width="3" style="2" customWidth="1"/>
    <col min="12289" max="12289" width="2.75" style="2" customWidth="1"/>
    <col min="12290" max="12290" width="14.625" style="2" customWidth="1"/>
    <col min="12291" max="12291" width="28" style="2" customWidth="1"/>
    <col min="12292" max="12292" width="31.125" style="2" customWidth="1"/>
    <col min="12293" max="12293" width="24.125" style="2" customWidth="1"/>
    <col min="12294" max="12294" width="30.75" style="2" customWidth="1"/>
    <col min="12295" max="12299" width="3.625" style="2" customWidth="1"/>
    <col min="12300" max="12300" width="5.625" style="2" customWidth="1"/>
    <col min="12301" max="12301" width="3.625" style="2" customWidth="1"/>
    <col min="12302" max="12543" width="9" style="2"/>
    <col min="12544" max="12544" width="3" style="2" customWidth="1"/>
    <col min="12545" max="12545" width="2.75" style="2" customWidth="1"/>
    <col min="12546" max="12546" width="14.625" style="2" customWidth="1"/>
    <col min="12547" max="12547" width="28" style="2" customWidth="1"/>
    <col min="12548" max="12548" width="31.125" style="2" customWidth="1"/>
    <col min="12549" max="12549" width="24.125" style="2" customWidth="1"/>
    <col min="12550" max="12550" width="30.75" style="2" customWidth="1"/>
    <col min="12551" max="12555" width="3.625" style="2" customWidth="1"/>
    <col min="12556" max="12556" width="5.625" style="2" customWidth="1"/>
    <col min="12557" max="12557" width="3.625" style="2" customWidth="1"/>
    <col min="12558" max="12799" width="9" style="2"/>
    <col min="12800" max="12800" width="3" style="2" customWidth="1"/>
    <col min="12801" max="12801" width="2.75" style="2" customWidth="1"/>
    <col min="12802" max="12802" width="14.625" style="2" customWidth="1"/>
    <col min="12803" max="12803" width="28" style="2" customWidth="1"/>
    <col min="12804" max="12804" width="31.125" style="2" customWidth="1"/>
    <col min="12805" max="12805" width="24.125" style="2" customWidth="1"/>
    <col min="12806" max="12806" width="30.75" style="2" customWidth="1"/>
    <col min="12807" max="12811" width="3.625" style="2" customWidth="1"/>
    <col min="12812" max="12812" width="5.625" style="2" customWidth="1"/>
    <col min="12813" max="12813" width="3.625" style="2" customWidth="1"/>
    <col min="12814" max="13055" width="9" style="2"/>
    <col min="13056" max="13056" width="3" style="2" customWidth="1"/>
    <col min="13057" max="13057" width="2.75" style="2" customWidth="1"/>
    <col min="13058" max="13058" width="14.625" style="2" customWidth="1"/>
    <col min="13059" max="13059" width="28" style="2" customWidth="1"/>
    <col min="13060" max="13060" width="31.125" style="2" customWidth="1"/>
    <col min="13061" max="13061" width="24.125" style="2" customWidth="1"/>
    <col min="13062" max="13062" width="30.75" style="2" customWidth="1"/>
    <col min="13063" max="13067" width="3.625" style="2" customWidth="1"/>
    <col min="13068" max="13068" width="5.625" style="2" customWidth="1"/>
    <col min="13069" max="13069" width="3.625" style="2" customWidth="1"/>
    <col min="13070" max="13311" width="9" style="2"/>
    <col min="13312" max="13312" width="3" style="2" customWidth="1"/>
    <col min="13313" max="13313" width="2.75" style="2" customWidth="1"/>
    <col min="13314" max="13314" width="14.625" style="2" customWidth="1"/>
    <col min="13315" max="13315" width="28" style="2" customWidth="1"/>
    <col min="13316" max="13316" width="31.125" style="2" customWidth="1"/>
    <col min="13317" max="13317" width="24.125" style="2" customWidth="1"/>
    <col min="13318" max="13318" width="30.75" style="2" customWidth="1"/>
    <col min="13319" max="13323" width="3.625" style="2" customWidth="1"/>
    <col min="13324" max="13324" width="5.625" style="2" customWidth="1"/>
    <col min="13325" max="13325" width="3.625" style="2" customWidth="1"/>
    <col min="13326" max="13567" width="9" style="2"/>
    <col min="13568" max="13568" width="3" style="2" customWidth="1"/>
    <col min="13569" max="13569" width="2.75" style="2" customWidth="1"/>
    <col min="13570" max="13570" width="14.625" style="2" customWidth="1"/>
    <col min="13571" max="13571" width="28" style="2" customWidth="1"/>
    <col min="13572" max="13572" width="31.125" style="2" customWidth="1"/>
    <col min="13573" max="13573" width="24.125" style="2" customWidth="1"/>
    <col min="13574" max="13574" width="30.75" style="2" customWidth="1"/>
    <col min="13575" max="13579" width="3.625" style="2" customWidth="1"/>
    <col min="13580" max="13580" width="5.625" style="2" customWidth="1"/>
    <col min="13581" max="13581" width="3.625" style="2" customWidth="1"/>
    <col min="13582" max="13823" width="9" style="2"/>
    <col min="13824" max="13824" width="3" style="2" customWidth="1"/>
    <col min="13825" max="13825" width="2.75" style="2" customWidth="1"/>
    <col min="13826" max="13826" width="14.625" style="2" customWidth="1"/>
    <col min="13827" max="13827" width="28" style="2" customWidth="1"/>
    <col min="13828" max="13828" width="31.125" style="2" customWidth="1"/>
    <col min="13829" max="13829" width="24.125" style="2" customWidth="1"/>
    <col min="13830" max="13830" width="30.75" style="2" customWidth="1"/>
    <col min="13831" max="13835" width="3.625" style="2" customWidth="1"/>
    <col min="13836" max="13836" width="5.625" style="2" customWidth="1"/>
    <col min="13837" max="13837" width="3.625" style="2" customWidth="1"/>
    <col min="13838" max="14079" width="9" style="2"/>
    <col min="14080" max="14080" width="3" style="2" customWidth="1"/>
    <col min="14081" max="14081" width="2.75" style="2" customWidth="1"/>
    <col min="14082" max="14082" width="14.625" style="2" customWidth="1"/>
    <col min="14083" max="14083" width="28" style="2" customWidth="1"/>
    <col min="14084" max="14084" width="31.125" style="2" customWidth="1"/>
    <col min="14085" max="14085" width="24.125" style="2" customWidth="1"/>
    <col min="14086" max="14086" width="30.75" style="2" customWidth="1"/>
    <col min="14087" max="14091" width="3.625" style="2" customWidth="1"/>
    <col min="14092" max="14092" width="5.625" style="2" customWidth="1"/>
    <col min="14093" max="14093" width="3.625" style="2" customWidth="1"/>
    <col min="14094" max="14335" width="9" style="2"/>
    <col min="14336" max="14336" width="3" style="2" customWidth="1"/>
    <col min="14337" max="14337" width="2.75" style="2" customWidth="1"/>
    <col min="14338" max="14338" width="14.625" style="2" customWidth="1"/>
    <col min="14339" max="14339" width="28" style="2" customWidth="1"/>
    <col min="14340" max="14340" width="31.125" style="2" customWidth="1"/>
    <col min="14341" max="14341" width="24.125" style="2" customWidth="1"/>
    <col min="14342" max="14342" width="30.75" style="2" customWidth="1"/>
    <col min="14343" max="14347" width="3.625" style="2" customWidth="1"/>
    <col min="14348" max="14348" width="5.625" style="2" customWidth="1"/>
    <col min="14349" max="14349" width="3.625" style="2" customWidth="1"/>
    <col min="14350" max="14591" width="9" style="2"/>
    <col min="14592" max="14592" width="3" style="2" customWidth="1"/>
    <col min="14593" max="14593" width="2.75" style="2" customWidth="1"/>
    <col min="14594" max="14594" width="14.625" style="2" customWidth="1"/>
    <col min="14595" max="14595" width="28" style="2" customWidth="1"/>
    <col min="14596" max="14596" width="31.125" style="2" customWidth="1"/>
    <col min="14597" max="14597" width="24.125" style="2" customWidth="1"/>
    <col min="14598" max="14598" width="30.75" style="2" customWidth="1"/>
    <col min="14599" max="14603" width="3.625" style="2" customWidth="1"/>
    <col min="14604" max="14604" width="5.625" style="2" customWidth="1"/>
    <col min="14605" max="14605" width="3.625" style="2" customWidth="1"/>
    <col min="14606" max="14847" width="9" style="2"/>
    <col min="14848" max="14848" width="3" style="2" customWidth="1"/>
    <col min="14849" max="14849" width="2.75" style="2" customWidth="1"/>
    <col min="14850" max="14850" width="14.625" style="2" customWidth="1"/>
    <col min="14851" max="14851" width="28" style="2" customWidth="1"/>
    <col min="14852" max="14852" width="31.125" style="2" customWidth="1"/>
    <col min="14853" max="14853" width="24.125" style="2" customWidth="1"/>
    <col min="14854" max="14854" width="30.75" style="2" customWidth="1"/>
    <col min="14855" max="14859" width="3.625" style="2" customWidth="1"/>
    <col min="14860" max="14860" width="5.625" style="2" customWidth="1"/>
    <col min="14861" max="14861" width="3.625" style="2" customWidth="1"/>
    <col min="14862" max="15103" width="9" style="2"/>
    <col min="15104" max="15104" width="3" style="2" customWidth="1"/>
    <col min="15105" max="15105" width="2.75" style="2" customWidth="1"/>
    <col min="15106" max="15106" width="14.625" style="2" customWidth="1"/>
    <col min="15107" max="15107" width="28" style="2" customWidth="1"/>
    <col min="15108" max="15108" width="31.125" style="2" customWidth="1"/>
    <col min="15109" max="15109" width="24.125" style="2" customWidth="1"/>
    <col min="15110" max="15110" width="30.75" style="2" customWidth="1"/>
    <col min="15111" max="15115" width="3.625" style="2" customWidth="1"/>
    <col min="15116" max="15116" width="5.625" style="2" customWidth="1"/>
    <col min="15117" max="15117" width="3.625" style="2" customWidth="1"/>
    <col min="15118" max="15359" width="9" style="2"/>
    <col min="15360" max="15360" width="3" style="2" customWidth="1"/>
    <col min="15361" max="15361" width="2.75" style="2" customWidth="1"/>
    <col min="15362" max="15362" width="14.625" style="2" customWidth="1"/>
    <col min="15363" max="15363" width="28" style="2" customWidth="1"/>
    <col min="15364" max="15364" width="31.125" style="2" customWidth="1"/>
    <col min="15365" max="15365" width="24.125" style="2" customWidth="1"/>
    <col min="15366" max="15366" width="30.75" style="2" customWidth="1"/>
    <col min="15367" max="15371" width="3.625" style="2" customWidth="1"/>
    <col min="15372" max="15372" width="5.625" style="2" customWidth="1"/>
    <col min="15373" max="15373" width="3.625" style="2" customWidth="1"/>
    <col min="15374" max="15615" width="9" style="2"/>
    <col min="15616" max="15616" width="3" style="2" customWidth="1"/>
    <col min="15617" max="15617" width="2.75" style="2" customWidth="1"/>
    <col min="15618" max="15618" width="14.625" style="2" customWidth="1"/>
    <col min="15619" max="15619" width="28" style="2" customWidth="1"/>
    <col min="15620" max="15620" width="31.125" style="2" customWidth="1"/>
    <col min="15621" max="15621" width="24.125" style="2" customWidth="1"/>
    <col min="15622" max="15622" width="30.75" style="2" customWidth="1"/>
    <col min="15623" max="15627" width="3.625" style="2" customWidth="1"/>
    <col min="15628" max="15628" width="5.625" style="2" customWidth="1"/>
    <col min="15629" max="15629" width="3.625" style="2" customWidth="1"/>
    <col min="15630" max="15871" width="9" style="2"/>
    <col min="15872" max="15872" width="3" style="2" customWidth="1"/>
    <col min="15873" max="15873" width="2.75" style="2" customWidth="1"/>
    <col min="15874" max="15874" width="14.625" style="2" customWidth="1"/>
    <col min="15875" max="15875" width="28" style="2" customWidth="1"/>
    <col min="15876" max="15876" width="31.125" style="2" customWidth="1"/>
    <col min="15877" max="15877" width="24.125" style="2" customWidth="1"/>
    <col min="15878" max="15878" width="30.75" style="2" customWidth="1"/>
    <col min="15879" max="15883" width="3.625" style="2" customWidth="1"/>
    <col min="15884" max="15884" width="5.625" style="2" customWidth="1"/>
    <col min="15885" max="15885" width="3.625" style="2" customWidth="1"/>
    <col min="15886" max="16127" width="9" style="2"/>
    <col min="16128" max="16128" width="3" style="2" customWidth="1"/>
    <col min="16129" max="16129" width="2.75" style="2" customWidth="1"/>
    <col min="16130" max="16130" width="14.625" style="2" customWidth="1"/>
    <col min="16131" max="16131" width="28" style="2" customWidth="1"/>
    <col min="16132" max="16132" width="31.125" style="2" customWidth="1"/>
    <col min="16133" max="16133" width="24.125" style="2" customWidth="1"/>
    <col min="16134" max="16134" width="30.75" style="2" customWidth="1"/>
    <col min="16135" max="16139" width="3.625" style="2" customWidth="1"/>
    <col min="16140" max="16140" width="5.625" style="2" customWidth="1"/>
    <col min="16141" max="16141" width="3.625" style="2" customWidth="1"/>
    <col min="16142" max="16384" width="9" style="2"/>
  </cols>
  <sheetData>
    <row r="1" spans="1:15" ht="9" customHeight="1">
      <c r="A1" s="239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5" ht="9" customHeight="1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5" ht="11.25" customHeight="1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5" ht="11.25" customHeight="1" thickBot="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5" ht="15.75" customHeight="1">
      <c r="A5" s="242" t="s">
        <v>0</v>
      </c>
      <c r="B5" s="245" t="s">
        <v>1</v>
      </c>
      <c r="C5" s="248" t="s">
        <v>2</v>
      </c>
      <c r="D5" s="251" t="s">
        <v>3</v>
      </c>
      <c r="E5" s="251" t="s">
        <v>4</v>
      </c>
      <c r="F5" s="251" t="s">
        <v>5</v>
      </c>
      <c r="G5" s="251" t="s">
        <v>6</v>
      </c>
      <c r="H5" s="215" t="s">
        <v>216</v>
      </c>
      <c r="I5" s="215" t="s">
        <v>217</v>
      </c>
      <c r="J5" s="215" t="s">
        <v>9</v>
      </c>
      <c r="K5" s="215" t="s">
        <v>218</v>
      </c>
      <c r="L5" s="215" t="s">
        <v>11</v>
      </c>
      <c r="M5" s="233" t="s">
        <v>12</v>
      </c>
      <c r="N5" s="236" t="s">
        <v>13</v>
      </c>
    </row>
    <row r="6" spans="1:15" ht="13.5" customHeight="1">
      <c r="A6" s="243"/>
      <c r="B6" s="246"/>
      <c r="C6" s="249"/>
      <c r="D6" s="252"/>
      <c r="E6" s="252"/>
      <c r="F6" s="252"/>
      <c r="G6" s="252"/>
      <c r="H6" s="216"/>
      <c r="I6" s="216"/>
      <c r="J6" s="216"/>
      <c r="K6" s="216"/>
      <c r="L6" s="216"/>
      <c r="M6" s="234"/>
      <c r="N6" s="237"/>
    </row>
    <row r="7" spans="1:15" ht="18" customHeight="1" thickBot="1">
      <c r="A7" s="244"/>
      <c r="B7" s="247"/>
      <c r="C7" s="250"/>
      <c r="D7" s="253"/>
      <c r="E7" s="253"/>
      <c r="F7" s="253"/>
      <c r="G7" s="253"/>
      <c r="H7" s="217"/>
      <c r="I7" s="217"/>
      <c r="J7" s="217"/>
      <c r="K7" s="217"/>
      <c r="L7" s="217"/>
      <c r="M7" s="235"/>
      <c r="N7" s="238"/>
    </row>
    <row r="8" spans="1:15" s="70" customFormat="1" ht="30" customHeight="1">
      <c r="A8" s="128">
        <v>1</v>
      </c>
      <c r="B8" s="124" t="s">
        <v>14</v>
      </c>
      <c r="C8" s="125" t="s">
        <v>179</v>
      </c>
      <c r="D8" s="126" t="s">
        <v>167</v>
      </c>
      <c r="E8" s="126" t="s">
        <v>170</v>
      </c>
      <c r="F8" s="126" t="s">
        <v>173</v>
      </c>
      <c r="G8" s="126" t="s">
        <v>116</v>
      </c>
      <c r="H8" s="71">
        <v>4.2</v>
      </c>
      <c r="I8" s="72">
        <v>2</v>
      </c>
      <c r="J8" s="72">
        <v>1.3</v>
      </c>
      <c r="K8" s="72">
        <v>2.8</v>
      </c>
      <c r="L8" s="73">
        <v>1</v>
      </c>
      <c r="M8" s="82">
        <v>272</v>
      </c>
      <c r="N8" s="86">
        <f t="shared" ref="N8" si="0">H8*70+I8*75+J8*25+K8*45+L8*60</f>
        <v>662.5</v>
      </c>
      <c r="O8" s="76"/>
    </row>
    <row r="9" spans="1:15" s="70" customFormat="1" ht="30" customHeight="1" thickBot="1">
      <c r="A9" s="131">
        <v>2</v>
      </c>
      <c r="B9" s="131" t="s">
        <v>15</v>
      </c>
      <c r="C9" s="153" t="s">
        <v>177</v>
      </c>
      <c r="D9" s="160" t="s">
        <v>163</v>
      </c>
      <c r="E9" s="164" t="s">
        <v>47</v>
      </c>
      <c r="F9" s="164" t="s">
        <v>186</v>
      </c>
      <c r="G9" s="165" t="s">
        <v>171</v>
      </c>
      <c r="H9" s="166">
        <v>5</v>
      </c>
      <c r="I9" s="77">
        <v>2</v>
      </c>
      <c r="J9" s="77">
        <v>1</v>
      </c>
      <c r="K9" s="77">
        <v>3</v>
      </c>
      <c r="L9" s="77">
        <v>1</v>
      </c>
      <c r="M9" s="93">
        <v>272</v>
      </c>
      <c r="N9" s="81">
        <f t="shared" ref="N9" si="1">H9*70+I9*75+J9*25+K9*45+L9*60</f>
        <v>720</v>
      </c>
      <c r="O9" s="69"/>
    </row>
    <row r="10" spans="1:15" s="70" customFormat="1" ht="30" customHeight="1" thickTop="1">
      <c r="A10" s="136">
        <v>5</v>
      </c>
      <c r="B10" s="136" t="s">
        <v>16</v>
      </c>
      <c r="C10" s="107" t="s">
        <v>65</v>
      </c>
      <c r="D10" s="105" t="s">
        <v>182</v>
      </c>
      <c r="E10" s="107" t="s">
        <v>181</v>
      </c>
      <c r="F10" s="105" t="s">
        <v>172</v>
      </c>
      <c r="G10" s="119" t="s">
        <v>169</v>
      </c>
      <c r="H10" s="73">
        <v>4.8</v>
      </c>
      <c r="I10" s="73">
        <v>2</v>
      </c>
      <c r="J10" s="73">
        <v>1.3</v>
      </c>
      <c r="K10" s="73">
        <v>2.8</v>
      </c>
      <c r="L10" s="90">
        <v>1</v>
      </c>
      <c r="M10" s="82">
        <v>305</v>
      </c>
      <c r="N10" s="83">
        <f>H10*70+I10*75+J10*25+K10*45+L10*60</f>
        <v>704.5</v>
      </c>
      <c r="O10" s="69"/>
    </row>
    <row r="11" spans="1:15" s="70" customFormat="1" ht="30" customHeight="1">
      <c r="A11" s="124">
        <v>6</v>
      </c>
      <c r="B11" s="124" t="s">
        <v>29</v>
      </c>
      <c r="C11" s="218" t="s">
        <v>242</v>
      </c>
      <c r="D11" s="219"/>
      <c r="E11" s="219"/>
      <c r="F11" s="219"/>
      <c r="G11" s="220"/>
      <c r="H11" s="71">
        <v>4.3</v>
      </c>
      <c r="I11" s="72">
        <v>2</v>
      </c>
      <c r="J11" s="72">
        <v>1</v>
      </c>
      <c r="K11" s="72">
        <v>2.2999999999999998</v>
      </c>
      <c r="L11" s="72">
        <v>1</v>
      </c>
      <c r="M11" s="82">
        <v>382</v>
      </c>
      <c r="N11" s="83">
        <f t="shared" ref="N11" si="2">H11*70+I11*75+J11*25+K11*45+L11*60</f>
        <v>639.5</v>
      </c>
      <c r="O11" s="69"/>
    </row>
    <row r="12" spans="1:15" s="70" customFormat="1" ht="30" customHeight="1">
      <c r="A12" s="124">
        <v>7</v>
      </c>
      <c r="B12" s="124" t="s">
        <v>18</v>
      </c>
      <c r="C12" s="129" t="s">
        <v>176</v>
      </c>
      <c r="D12" s="126" t="s">
        <v>183</v>
      </c>
      <c r="E12" s="126" t="s">
        <v>260</v>
      </c>
      <c r="F12" s="126" t="s">
        <v>186</v>
      </c>
      <c r="G12" s="130" t="s">
        <v>162</v>
      </c>
      <c r="H12" s="71">
        <v>4</v>
      </c>
      <c r="I12" s="72">
        <v>2</v>
      </c>
      <c r="J12" s="72">
        <v>1.6</v>
      </c>
      <c r="K12" s="72">
        <v>2.5</v>
      </c>
      <c r="L12" s="73">
        <v>1</v>
      </c>
      <c r="M12" s="82">
        <v>199</v>
      </c>
      <c r="N12" s="83">
        <f>H12*70+I12*75+J12*25+K12*45+L12*60</f>
        <v>642.5</v>
      </c>
      <c r="O12" s="69"/>
    </row>
    <row r="13" spans="1:15" s="70" customFormat="1" ht="30" customHeight="1" thickBot="1">
      <c r="A13" s="124">
        <v>8</v>
      </c>
      <c r="B13" s="124" t="s">
        <v>14</v>
      </c>
      <c r="C13" s="125" t="s">
        <v>178</v>
      </c>
      <c r="D13" s="126" t="s">
        <v>164</v>
      </c>
      <c r="E13" s="126" t="s">
        <v>180</v>
      </c>
      <c r="F13" s="126" t="s">
        <v>172</v>
      </c>
      <c r="G13" s="126" t="s">
        <v>79</v>
      </c>
      <c r="H13" s="72">
        <v>5</v>
      </c>
      <c r="I13" s="72">
        <v>2</v>
      </c>
      <c r="J13" s="72">
        <v>1</v>
      </c>
      <c r="K13" s="99">
        <v>3</v>
      </c>
      <c r="L13" s="72">
        <v>1</v>
      </c>
      <c r="M13" s="100">
        <v>109</v>
      </c>
      <c r="N13" s="75">
        <f>H13*70+I13*75+J13*25+K13*45+L13*60</f>
        <v>720</v>
      </c>
      <c r="O13" s="69"/>
    </row>
    <row r="14" spans="1:15" s="70" customFormat="1" ht="30" customHeight="1" thickBot="1">
      <c r="A14" s="161">
        <v>9</v>
      </c>
      <c r="B14" s="131" t="s">
        <v>15</v>
      </c>
      <c r="C14" s="134" t="s">
        <v>46</v>
      </c>
      <c r="D14" s="164" t="s">
        <v>222</v>
      </c>
      <c r="E14" s="134" t="s">
        <v>72</v>
      </c>
      <c r="F14" s="134" t="s">
        <v>186</v>
      </c>
      <c r="G14" s="106" t="s">
        <v>168</v>
      </c>
      <c r="H14" s="113">
        <v>4.3</v>
      </c>
      <c r="I14" s="114">
        <v>2</v>
      </c>
      <c r="J14" s="114">
        <v>1.5</v>
      </c>
      <c r="K14" s="115">
        <v>2.2999999999999998</v>
      </c>
      <c r="L14" s="88"/>
      <c r="M14" s="116">
        <v>332</v>
      </c>
      <c r="N14" s="117">
        <f>H14*70+I14*75+J14*25+K14*45+L14*60</f>
        <v>592</v>
      </c>
      <c r="O14" s="76"/>
    </row>
    <row r="15" spans="1:15" s="70" customFormat="1" ht="30" customHeight="1" thickTop="1">
      <c r="A15" s="123" t="s">
        <v>166</v>
      </c>
      <c r="B15" s="124" t="s">
        <v>16</v>
      </c>
      <c r="C15" s="125" t="s">
        <v>185</v>
      </c>
      <c r="D15" s="129" t="s">
        <v>195</v>
      </c>
      <c r="E15" s="126" t="s">
        <v>203</v>
      </c>
      <c r="F15" s="126" t="s">
        <v>172</v>
      </c>
      <c r="G15" s="129" t="s">
        <v>204</v>
      </c>
      <c r="H15" s="84">
        <v>5</v>
      </c>
      <c r="I15" s="73">
        <v>2</v>
      </c>
      <c r="J15" s="73">
        <v>1</v>
      </c>
      <c r="K15" s="73">
        <v>2</v>
      </c>
      <c r="L15" s="73">
        <v>1</v>
      </c>
      <c r="M15" s="82">
        <v>293</v>
      </c>
      <c r="N15" s="86">
        <f>H15*70+I15*75+J15*25+K15*45+L15*60</f>
        <v>675</v>
      </c>
      <c r="O15" s="69"/>
    </row>
    <row r="16" spans="1:15" s="70" customFormat="1" ht="33">
      <c r="A16" s="112">
        <v>13</v>
      </c>
      <c r="B16" s="6" t="s">
        <v>17</v>
      </c>
      <c r="C16" s="163" t="s">
        <v>189</v>
      </c>
      <c r="D16" s="105" t="s">
        <v>165</v>
      </c>
      <c r="E16" s="105" t="s">
        <v>209</v>
      </c>
      <c r="F16" s="105" t="s">
        <v>172</v>
      </c>
      <c r="G16" s="105" t="s">
        <v>221</v>
      </c>
      <c r="H16" s="84">
        <v>5</v>
      </c>
      <c r="I16" s="73">
        <v>2</v>
      </c>
      <c r="J16" s="73">
        <v>1</v>
      </c>
      <c r="K16" s="73">
        <v>2</v>
      </c>
      <c r="L16" s="72">
        <v>1</v>
      </c>
      <c r="M16" s="82">
        <v>293</v>
      </c>
      <c r="N16" s="86">
        <f>H16*70+I16*75+J16*25+K16*45+L16*60</f>
        <v>675</v>
      </c>
      <c r="O16" s="69"/>
    </row>
    <row r="17" spans="1:15" s="70" customFormat="1" ht="30" customHeight="1" thickBot="1">
      <c r="A17" s="5">
        <v>14</v>
      </c>
      <c r="B17" s="4" t="s">
        <v>18</v>
      </c>
      <c r="C17" s="103" t="s">
        <v>52</v>
      </c>
      <c r="D17" s="104" t="s">
        <v>53</v>
      </c>
      <c r="E17" s="104" t="s">
        <v>210</v>
      </c>
      <c r="F17" s="104" t="s">
        <v>186</v>
      </c>
      <c r="G17" s="104" t="s">
        <v>55</v>
      </c>
      <c r="H17" s="71">
        <v>4.2</v>
      </c>
      <c r="I17" s="72">
        <v>2</v>
      </c>
      <c r="J17" s="72">
        <v>1.3</v>
      </c>
      <c r="K17" s="99">
        <v>2.8</v>
      </c>
      <c r="L17" s="90">
        <v>1</v>
      </c>
      <c r="M17" s="92">
        <v>272</v>
      </c>
      <c r="N17" s="86">
        <f t="shared" ref="N17:N24" si="3">H17*70+I17*75+J17*25+K17*45+L17*60</f>
        <v>662.5</v>
      </c>
      <c r="O17" s="76"/>
    </row>
    <row r="18" spans="1:15" s="70" customFormat="1" ht="30" customHeight="1" thickBot="1">
      <c r="A18" s="5">
        <v>15</v>
      </c>
      <c r="B18" s="4" t="s">
        <v>14</v>
      </c>
      <c r="C18" s="221" t="s">
        <v>207</v>
      </c>
      <c r="D18" s="222"/>
      <c r="E18" s="222"/>
      <c r="F18" s="222"/>
      <c r="G18" s="223"/>
      <c r="H18" s="71">
        <v>5</v>
      </c>
      <c r="I18" s="72">
        <v>2</v>
      </c>
      <c r="J18" s="72">
        <v>1.1000000000000001</v>
      </c>
      <c r="K18" s="72">
        <v>3</v>
      </c>
      <c r="L18" s="79"/>
      <c r="M18" s="74">
        <f>菜單明細!F46</f>
        <v>140.36799999999999</v>
      </c>
      <c r="N18" s="87">
        <f t="shared" si="3"/>
        <v>662.5</v>
      </c>
      <c r="O18" s="69"/>
    </row>
    <row r="19" spans="1:15" s="70" customFormat="1" ht="30" customHeight="1">
      <c r="A19" s="154">
        <v>16</v>
      </c>
      <c r="B19" s="155" t="s">
        <v>175</v>
      </c>
      <c r="C19" s="103" t="s">
        <v>201</v>
      </c>
      <c r="D19" s="104" t="s">
        <v>193</v>
      </c>
      <c r="E19" s="104" t="s">
        <v>194</v>
      </c>
      <c r="F19" s="104" t="s">
        <v>186</v>
      </c>
      <c r="G19" s="104" t="s">
        <v>202</v>
      </c>
      <c r="H19" s="156">
        <v>4.5</v>
      </c>
      <c r="I19" s="68">
        <v>2</v>
      </c>
      <c r="J19" s="68">
        <v>1.2</v>
      </c>
      <c r="K19" s="157">
        <v>3</v>
      </c>
      <c r="L19" s="72">
        <v>1</v>
      </c>
      <c r="M19" s="158">
        <v>282</v>
      </c>
      <c r="N19" s="159">
        <f t="shared" si="3"/>
        <v>690</v>
      </c>
      <c r="O19" s="69"/>
    </row>
    <row r="20" spans="1:15" s="70" customFormat="1" ht="30" customHeight="1" thickBot="1">
      <c r="A20" s="67">
        <v>17</v>
      </c>
      <c r="B20" s="3" t="s">
        <v>174</v>
      </c>
      <c r="C20" s="224" t="s">
        <v>278</v>
      </c>
      <c r="D20" s="225"/>
      <c r="E20" s="225"/>
      <c r="F20" s="225"/>
      <c r="G20" s="226"/>
      <c r="H20" s="77">
        <v>4.5999999999999996</v>
      </c>
      <c r="I20" s="77">
        <v>2</v>
      </c>
      <c r="J20" s="77">
        <v>1</v>
      </c>
      <c r="K20" s="78">
        <v>3</v>
      </c>
      <c r="L20" s="77">
        <v>1</v>
      </c>
      <c r="M20" s="80">
        <v>324</v>
      </c>
      <c r="N20" s="89">
        <f t="shared" si="3"/>
        <v>692</v>
      </c>
      <c r="O20" s="76"/>
    </row>
    <row r="21" spans="1:15" s="70" customFormat="1" ht="49.5" customHeight="1" thickTop="1" thickBot="1">
      <c r="A21" s="6">
        <v>19</v>
      </c>
      <c r="B21" s="6" t="s">
        <v>16</v>
      </c>
      <c r="C21" s="162" t="s">
        <v>223</v>
      </c>
      <c r="D21" s="101" t="s">
        <v>188</v>
      </c>
      <c r="E21" s="102" t="s">
        <v>211</v>
      </c>
      <c r="F21" s="101" t="s">
        <v>187</v>
      </c>
      <c r="G21" s="101" t="s">
        <v>213</v>
      </c>
      <c r="H21" s="73">
        <v>5</v>
      </c>
      <c r="I21" s="73">
        <v>2</v>
      </c>
      <c r="J21" s="73">
        <v>1.4</v>
      </c>
      <c r="K21" s="73">
        <v>3</v>
      </c>
      <c r="L21" s="90">
        <v>1</v>
      </c>
      <c r="M21" s="82">
        <v>247</v>
      </c>
      <c r="N21" s="83">
        <f t="shared" si="3"/>
        <v>730</v>
      </c>
      <c r="O21" s="69"/>
    </row>
    <row r="22" spans="1:15" s="70" customFormat="1" ht="30" customHeight="1" thickBot="1">
      <c r="A22" s="4">
        <v>20</v>
      </c>
      <c r="B22" s="4" t="s">
        <v>17</v>
      </c>
      <c r="C22" s="227" t="s">
        <v>200</v>
      </c>
      <c r="D22" s="228"/>
      <c r="E22" s="228"/>
      <c r="F22" s="228"/>
      <c r="G22" s="229"/>
      <c r="H22" s="84">
        <v>4.2</v>
      </c>
      <c r="I22" s="73">
        <v>2</v>
      </c>
      <c r="J22" s="73">
        <v>1</v>
      </c>
      <c r="K22" s="91">
        <v>3</v>
      </c>
      <c r="L22" s="79"/>
      <c r="M22" s="92">
        <v>477</v>
      </c>
      <c r="N22" s="83">
        <f t="shared" si="3"/>
        <v>604</v>
      </c>
      <c r="O22" s="69"/>
    </row>
    <row r="23" spans="1:15" s="70" customFormat="1" ht="30" customHeight="1" thickBot="1">
      <c r="A23" s="3">
        <v>21</v>
      </c>
      <c r="B23" s="3" t="s">
        <v>18</v>
      </c>
      <c r="C23" s="168" t="s">
        <v>190</v>
      </c>
      <c r="D23" s="106" t="s">
        <v>59</v>
      </c>
      <c r="E23" s="109" t="s">
        <v>212</v>
      </c>
      <c r="F23" s="109" t="s">
        <v>186</v>
      </c>
      <c r="G23" s="109" t="s">
        <v>214</v>
      </c>
      <c r="H23" s="166">
        <v>4.5</v>
      </c>
      <c r="I23" s="77">
        <v>2</v>
      </c>
      <c r="J23" s="77">
        <v>1</v>
      </c>
      <c r="K23" s="77">
        <v>2.4</v>
      </c>
      <c r="L23" s="114">
        <v>1</v>
      </c>
      <c r="M23" s="93">
        <v>186</v>
      </c>
      <c r="N23" s="81">
        <f t="shared" si="3"/>
        <v>658</v>
      </c>
      <c r="O23" s="76"/>
    </row>
    <row r="24" spans="1:15" s="70" customFormat="1" ht="30" customHeight="1" thickTop="1" thickBot="1">
      <c r="A24" s="6">
        <v>26</v>
      </c>
      <c r="B24" s="6" t="s">
        <v>16</v>
      </c>
      <c r="C24" s="230" t="s">
        <v>219</v>
      </c>
      <c r="D24" s="231"/>
      <c r="E24" s="231"/>
      <c r="F24" s="231"/>
      <c r="G24" s="232"/>
      <c r="H24" s="73">
        <v>4.5</v>
      </c>
      <c r="I24" s="73">
        <v>2.1</v>
      </c>
      <c r="J24" s="73">
        <v>1</v>
      </c>
      <c r="K24" s="91">
        <v>3</v>
      </c>
      <c r="L24" s="177"/>
      <c r="M24" s="92">
        <v>351</v>
      </c>
      <c r="N24" s="83">
        <f t="shared" si="3"/>
        <v>632.5</v>
      </c>
      <c r="O24" s="69"/>
    </row>
    <row r="25" spans="1:15" s="70" customFormat="1" ht="36.75" customHeight="1">
      <c r="A25" s="6">
        <v>27</v>
      </c>
      <c r="B25" s="6" t="s">
        <v>17</v>
      </c>
      <c r="C25" s="163" t="s">
        <v>189</v>
      </c>
      <c r="D25" s="105" t="s">
        <v>184</v>
      </c>
      <c r="E25" s="105" t="s">
        <v>199</v>
      </c>
      <c r="F25" s="105" t="s">
        <v>173</v>
      </c>
      <c r="G25" s="167" t="s">
        <v>208</v>
      </c>
      <c r="H25" s="84">
        <v>4.2</v>
      </c>
      <c r="I25" s="73">
        <v>2</v>
      </c>
      <c r="J25" s="73">
        <v>1</v>
      </c>
      <c r="K25" s="91">
        <v>3</v>
      </c>
      <c r="L25" s="73">
        <v>1</v>
      </c>
      <c r="M25" s="92">
        <v>197</v>
      </c>
      <c r="N25" s="83">
        <f t="shared" ref="N25:N26" si="4">H25*70+I25*75+J25*25+K25*45+L25*60</f>
        <v>664</v>
      </c>
      <c r="O25" s="69"/>
    </row>
    <row r="26" spans="1:15" s="70" customFormat="1" ht="30" customHeight="1">
      <c r="A26" s="4">
        <v>28</v>
      </c>
      <c r="B26" s="4" t="s">
        <v>18</v>
      </c>
      <c r="C26" s="107" t="s">
        <v>67</v>
      </c>
      <c r="D26" s="105" t="s">
        <v>196</v>
      </c>
      <c r="E26" s="104" t="s">
        <v>68</v>
      </c>
      <c r="F26" s="104" t="s">
        <v>186</v>
      </c>
      <c r="G26" s="104" t="s">
        <v>70</v>
      </c>
      <c r="H26" s="71">
        <v>4.5</v>
      </c>
      <c r="I26" s="72">
        <v>2</v>
      </c>
      <c r="J26" s="72">
        <v>1</v>
      </c>
      <c r="K26" s="72">
        <v>2.4</v>
      </c>
      <c r="L26" s="73">
        <v>1</v>
      </c>
      <c r="M26" s="74">
        <v>286</v>
      </c>
      <c r="N26" s="75">
        <f t="shared" si="4"/>
        <v>658</v>
      </c>
      <c r="O26" s="76"/>
    </row>
    <row r="27" spans="1:15" s="70" customFormat="1" ht="30" customHeight="1">
      <c r="A27" s="4">
        <v>29</v>
      </c>
      <c r="B27" s="4" t="s">
        <v>14</v>
      </c>
      <c r="C27" s="103" t="s">
        <v>191</v>
      </c>
      <c r="D27" s="104" t="s">
        <v>197</v>
      </c>
      <c r="E27" s="104" t="s">
        <v>198</v>
      </c>
      <c r="F27" s="104" t="s">
        <v>173</v>
      </c>
      <c r="G27" s="104" t="s">
        <v>192</v>
      </c>
      <c r="H27" s="72">
        <v>4.5999999999999996</v>
      </c>
      <c r="I27" s="72">
        <v>2</v>
      </c>
      <c r="J27" s="72">
        <v>1</v>
      </c>
      <c r="K27" s="72">
        <v>3</v>
      </c>
      <c r="L27" s="72">
        <v>1</v>
      </c>
      <c r="M27" s="74">
        <v>204</v>
      </c>
      <c r="N27" s="75">
        <f t="shared" ref="N27:N28" si="5">H27*70+I27*75+J27*25+K27*45+L27*60</f>
        <v>692</v>
      </c>
      <c r="O27" s="76"/>
    </row>
    <row r="28" spans="1:15" s="70" customFormat="1" ht="33.75" thickBot="1">
      <c r="A28" s="176">
        <v>30</v>
      </c>
      <c r="B28" s="169" t="s">
        <v>15</v>
      </c>
      <c r="C28" s="170" t="s">
        <v>215</v>
      </c>
      <c r="D28" s="171" t="s">
        <v>61</v>
      </c>
      <c r="E28" s="171" t="s">
        <v>62</v>
      </c>
      <c r="F28" s="171" t="s">
        <v>186</v>
      </c>
      <c r="G28" s="171" t="s">
        <v>63</v>
      </c>
      <c r="H28" s="172">
        <v>5</v>
      </c>
      <c r="I28" s="173">
        <v>2</v>
      </c>
      <c r="J28" s="173">
        <v>1</v>
      </c>
      <c r="K28" s="173">
        <v>3</v>
      </c>
      <c r="L28" s="173">
        <v>1</v>
      </c>
      <c r="M28" s="174">
        <v>265</v>
      </c>
      <c r="N28" s="175">
        <f t="shared" si="5"/>
        <v>720</v>
      </c>
      <c r="O28" s="69"/>
    </row>
    <row r="29" spans="1:15" ht="13.5" customHeight="1">
      <c r="A29" s="212" t="s">
        <v>19</v>
      </c>
      <c r="B29" s="213"/>
      <c r="C29" s="213"/>
      <c r="D29" s="213"/>
      <c r="E29" s="213"/>
      <c r="F29" s="214"/>
      <c r="G29" s="7" t="s">
        <v>31</v>
      </c>
      <c r="H29" s="8">
        <v>4.5</v>
      </c>
      <c r="I29" s="8">
        <v>2</v>
      </c>
      <c r="J29" s="8">
        <v>1.5</v>
      </c>
      <c r="K29" s="8">
        <v>2</v>
      </c>
      <c r="L29" s="9">
        <v>1</v>
      </c>
      <c r="M29" s="10">
        <v>0</v>
      </c>
      <c r="N29" s="11">
        <v>650</v>
      </c>
    </row>
    <row r="30" spans="1:15" ht="13.5" customHeight="1" thickBot="1">
      <c r="A30" s="186" t="s">
        <v>20</v>
      </c>
      <c r="B30" s="187"/>
      <c r="C30" s="187"/>
      <c r="D30" s="187"/>
      <c r="E30" s="187"/>
      <c r="F30" s="188"/>
      <c r="G30" s="12" t="s">
        <v>32</v>
      </c>
      <c r="H30" s="13">
        <v>5</v>
      </c>
      <c r="I30" s="13">
        <v>2</v>
      </c>
      <c r="J30" s="13">
        <v>2</v>
      </c>
      <c r="K30" s="13">
        <v>2.5</v>
      </c>
      <c r="L30" s="13">
        <v>1</v>
      </c>
      <c r="M30" s="14">
        <v>0</v>
      </c>
      <c r="N30" s="15">
        <v>750</v>
      </c>
    </row>
    <row r="31" spans="1:15" s="16" customFormat="1" ht="19.5" customHeight="1">
      <c r="A31" s="189" t="s">
        <v>21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1"/>
      <c r="O31" s="1"/>
    </row>
    <row r="32" spans="1:15" s="16" customFormat="1" ht="19.5" customHeight="1">
      <c r="A32" s="192" t="s">
        <v>22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7"/>
      <c r="N32" s="1"/>
    </row>
    <row r="33" spans="1:15" s="16" customFormat="1" ht="19.5" customHeight="1">
      <c r="A33" s="192" t="s">
        <v>23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4"/>
      <c r="O33" s="1"/>
    </row>
    <row r="34" spans="1:15" s="16" customFormat="1" ht="60" customHeight="1">
      <c r="A34" s="195" t="s">
        <v>318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7"/>
      <c r="O34" s="1"/>
    </row>
    <row r="35" spans="1:15" s="16" customFormat="1" ht="16.5">
      <c r="A35" s="183" t="s">
        <v>33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5"/>
      <c r="O35" s="1"/>
    </row>
    <row r="36" spans="1:15" s="16" customFormat="1" ht="16.5">
      <c r="A36" s="183" t="s">
        <v>205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5"/>
      <c r="O36" s="1"/>
    </row>
    <row r="37" spans="1:15" s="16" customFormat="1" ht="16.5">
      <c r="A37" s="183" t="s">
        <v>320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9"/>
      <c r="O37" s="1"/>
    </row>
    <row r="38" spans="1:15" s="16" customFormat="1" ht="16.5">
      <c r="A38" s="180" t="s">
        <v>24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2"/>
      <c r="O38" s="1"/>
    </row>
    <row r="39" spans="1:15" s="16" customFormat="1" ht="16.5">
      <c r="A39" s="180" t="s">
        <v>25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2"/>
      <c r="O39" s="1"/>
    </row>
    <row r="40" spans="1:15" s="16" customFormat="1" ht="16.5">
      <c r="A40" s="195" t="s">
        <v>206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7"/>
      <c r="O40" s="1"/>
    </row>
    <row r="41" spans="1:15" s="18" customFormat="1" ht="19.5" customHeight="1">
      <c r="A41" s="195" t="s">
        <v>78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7"/>
      <c r="O41" s="1"/>
    </row>
    <row r="42" spans="1:15" s="18" customFormat="1" ht="19.5" customHeight="1">
      <c r="A42" s="195" t="s">
        <v>30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7"/>
      <c r="O42" s="1"/>
    </row>
    <row r="43" spans="1:15" s="18" customFormat="1" ht="21">
      <c r="A43" s="206" t="s">
        <v>319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8"/>
      <c r="O43" s="1"/>
    </row>
    <row r="44" spans="1:15" ht="21.75" customHeight="1">
      <c r="A44" s="209" t="s">
        <v>220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1"/>
    </row>
    <row r="45" spans="1:15" ht="76.5" customHeight="1" thickBot="1">
      <c r="A45" s="200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2"/>
    </row>
    <row r="46" spans="1:15" ht="76.5" customHeight="1">
      <c r="A46" s="19"/>
      <c r="B46" s="20"/>
      <c r="C46" s="21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2"/>
    </row>
    <row r="47" spans="1:15" ht="76.5" customHeight="1">
      <c r="A47" s="19"/>
      <c r="B47" s="20"/>
      <c r="C47" s="21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2"/>
    </row>
    <row r="48" spans="1:15" ht="76.5" customHeight="1">
      <c r="A48" s="19"/>
      <c r="B48" s="20"/>
      <c r="C48" s="21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2"/>
    </row>
    <row r="49" spans="1:17" ht="13.5" customHeight="1">
      <c r="A49" s="23"/>
      <c r="N49" s="28"/>
    </row>
    <row r="50" spans="1:17" s="1" customFormat="1" ht="13.5" customHeight="1">
      <c r="A50" s="23"/>
      <c r="B50" s="2"/>
      <c r="C50" s="24"/>
      <c r="D50" s="25"/>
      <c r="E50" s="2"/>
      <c r="F50" s="2"/>
      <c r="G50" s="2"/>
      <c r="H50" s="26"/>
      <c r="I50" s="26"/>
      <c r="J50" s="26"/>
      <c r="K50" s="26"/>
      <c r="L50" s="26"/>
      <c r="M50" s="27"/>
      <c r="N50" s="28"/>
      <c r="P50" s="2"/>
      <c r="Q50" s="2"/>
    </row>
    <row r="51" spans="1:17" s="1" customFormat="1" ht="55.5" customHeight="1" thickBot="1">
      <c r="A51" s="203"/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5"/>
      <c r="P51" s="2"/>
      <c r="Q51" s="2"/>
    </row>
  </sheetData>
  <mergeCells count="39">
    <mergeCell ref="M5:M7"/>
    <mergeCell ref="N5:N7"/>
    <mergeCell ref="A1:N2"/>
    <mergeCell ref="A3:N4"/>
    <mergeCell ref="A5:A7"/>
    <mergeCell ref="B5:B7"/>
    <mergeCell ref="C5:C7"/>
    <mergeCell ref="D5:D7"/>
    <mergeCell ref="E5:E7"/>
    <mergeCell ref="F5:F7"/>
    <mergeCell ref="G5:G7"/>
    <mergeCell ref="H5:H7"/>
    <mergeCell ref="A29:F29"/>
    <mergeCell ref="I5:I7"/>
    <mergeCell ref="J5:J7"/>
    <mergeCell ref="K5:K7"/>
    <mergeCell ref="L5:L7"/>
    <mergeCell ref="C11:G11"/>
    <mergeCell ref="C18:G18"/>
    <mergeCell ref="C20:G20"/>
    <mergeCell ref="C22:G22"/>
    <mergeCell ref="C24:G24"/>
    <mergeCell ref="A45:N45"/>
    <mergeCell ref="A51:N51"/>
    <mergeCell ref="A39:N39"/>
    <mergeCell ref="A40:N40"/>
    <mergeCell ref="A41:N41"/>
    <mergeCell ref="A42:N42"/>
    <mergeCell ref="A43:N43"/>
    <mergeCell ref="A44:N44"/>
    <mergeCell ref="A38:N38"/>
    <mergeCell ref="A35:N35"/>
    <mergeCell ref="A36:N36"/>
    <mergeCell ref="A30:F30"/>
    <mergeCell ref="A31:N31"/>
    <mergeCell ref="A32:L32"/>
    <mergeCell ref="A33:N33"/>
    <mergeCell ref="A34:N34"/>
    <mergeCell ref="A37:N37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1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"/>
  <sheetViews>
    <sheetView view="pageBreakPreview" zoomScale="115" zoomScaleNormal="100" zoomScaleSheetLayoutView="115" workbookViewId="0">
      <selection activeCell="C98" sqref="C98"/>
    </sheetView>
  </sheetViews>
  <sheetFormatPr defaultColWidth="8.875" defaultRowHeight="16.5"/>
  <cols>
    <col min="1" max="1" width="8.875" style="29"/>
    <col min="2" max="2" width="18.875" style="29" customWidth="1"/>
    <col min="3" max="3" width="89.5" style="96" bestFit="1" customWidth="1"/>
    <col min="4" max="4" width="8.875" style="29"/>
    <col min="5" max="5" width="5.75" style="29" hidden="1" customWidth="1"/>
    <col min="6" max="6" width="0" style="30" hidden="1" customWidth="1"/>
    <col min="7" max="253" width="8.875" style="29"/>
    <col min="254" max="254" width="18.875" style="29" customWidth="1"/>
    <col min="255" max="255" width="89.5" style="29" bestFit="1" customWidth="1"/>
    <col min="256" max="256" width="8.875" style="29"/>
    <col min="257" max="258" width="0" style="29" hidden="1" customWidth="1"/>
    <col min="259" max="509" width="8.875" style="29"/>
    <col min="510" max="510" width="18.875" style="29" customWidth="1"/>
    <col min="511" max="511" width="89.5" style="29" bestFit="1" customWidth="1"/>
    <col min="512" max="512" width="8.875" style="29"/>
    <col min="513" max="514" width="0" style="29" hidden="1" customWidth="1"/>
    <col min="515" max="765" width="8.875" style="29"/>
    <col min="766" max="766" width="18.875" style="29" customWidth="1"/>
    <col min="767" max="767" width="89.5" style="29" bestFit="1" customWidth="1"/>
    <col min="768" max="768" width="8.875" style="29"/>
    <col min="769" max="770" width="0" style="29" hidden="1" customWidth="1"/>
    <col min="771" max="1021" width="8.875" style="29"/>
    <col min="1022" max="1022" width="18.875" style="29" customWidth="1"/>
    <col min="1023" max="1023" width="89.5" style="29" bestFit="1" customWidth="1"/>
    <col min="1024" max="1024" width="8.875" style="29"/>
    <col min="1025" max="1026" width="0" style="29" hidden="1" customWidth="1"/>
    <col min="1027" max="1277" width="8.875" style="29"/>
    <col min="1278" max="1278" width="18.875" style="29" customWidth="1"/>
    <col min="1279" max="1279" width="89.5" style="29" bestFit="1" customWidth="1"/>
    <col min="1280" max="1280" width="8.875" style="29"/>
    <col min="1281" max="1282" width="0" style="29" hidden="1" customWidth="1"/>
    <col min="1283" max="1533" width="8.875" style="29"/>
    <col min="1534" max="1534" width="18.875" style="29" customWidth="1"/>
    <col min="1535" max="1535" width="89.5" style="29" bestFit="1" customWidth="1"/>
    <col min="1536" max="1536" width="8.875" style="29"/>
    <col min="1537" max="1538" width="0" style="29" hidden="1" customWidth="1"/>
    <col min="1539" max="1789" width="8.875" style="29"/>
    <col min="1790" max="1790" width="18.875" style="29" customWidth="1"/>
    <col min="1791" max="1791" width="89.5" style="29" bestFit="1" customWidth="1"/>
    <col min="1792" max="1792" width="8.875" style="29"/>
    <col min="1793" max="1794" width="0" style="29" hidden="1" customWidth="1"/>
    <col min="1795" max="2045" width="8.875" style="29"/>
    <col min="2046" max="2046" width="18.875" style="29" customWidth="1"/>
    <col min="2047" max="2047" width="89.5" style="29" bestFit="1" customWidth="1"/>
    <col min="2048" max="2048" width="8.875" style="29"/>
    <col min="2049" max="2050" width="0" style="29" hidden="1" customWidth="1"/>
    <col min="2051" max="2301" width="8.875" style="29"/>
    <col min="2302" max="2302" width="18.875" style="29" customWidth="1"/>
    <col min="2303" max="2303" width="89.5" style="29" bestFit="1" customWidth="1"/>
    <col min="2304" max="2304" width="8.875" style="29"/>
    <col min="2305" max="2306" width="0" style="29" hidden="1" customWidth="1"/>
    <col min="2307" max="2557" width="8.875" style="29"/>
    <col min="2558" max="2558" width="18.875" style="29" customWidth="1"/>
    <col min="2559" max="2559" width="89.5" style="29" bestFit="1" customWidth="1"/>
    <col min="2560" max="2560" width="8.875" style="29"/>
    <col min="2561" max="2562" width="0" style="29" hidden="1" customWidth="1"/>
    <col min="2563" max="2813" width="8.875" style="29"/>
    <col min="2814" max="2814" width="18.875" style="29" customWidth="1"/>
    <col min="2815" max="2815" width="89.5" style="29" bestFit="1" customWidth="1"/>
    <col min="2816" max="2816" width="8.875" style="29"/>
    <col min="2817" max="2818" width="0" style="29" hidden="1" customWidth="1"/>
    <col min="2819" max="3069" width="8.875" style="29"/>
    <col min="3070" max="3070" width="18.875" style="29" customWidth="1"/>
    <col min="3071" max="3071" width="89.5" style="29" bestFit="1" customWidth="1"/>
    <col min="3072" max="3072" width="8.875" style="29"/>
    <col min="3073" max="3074" width="0" style="29" hidden="1" customWidth="1"/>
    <col min="3075" max="3325" width="8.875" style="29"/>
    <col min="3326" max="3326" width="18.875" style="29" customWidth="1"/>
    <col min="3327" max="3327" width="89.5" style="29" bestFit="1" customWidth="1"/>
    <col min="3328" max="3328" width="8.875" style="29"/>
    <col min="3329" max="3330" width="0" style="29" hidden="1" customWidth="1"/>
    <col min="3331" max="3581" width="8.875" style="29"/>
    <col min="3582" max="3582" width="18.875" style="29" customWidth="1"/>
    <col min="3583" max="3583" width="89.5" style="29" bestFit="1" customWidth="1"/>
    <col min="3584" max="3584" width="8.875" style="29"/>
    <col min="3585" max="3586" width="0" style="29" hidden="1" customWidth="1"/>
    <col min="3587" max="3837" width="8.875" style="29"/>
    <col min="3838" max="3838" width="18.875" style="29" customWidth="1"/>
    <col min="3839" max="3839" width="89.5" style="29" bestFit="1" customWidth="1"/>
    <col min="3840" max="3840" width="8.875" style="29"/>
    <col min="3841" max="3842" width="0" style="29" hidden="1" customWidth="1"/>
    <col min="3843" max="4093" width="8.875" style="29"/>
    <col min="4094" max="4094" width="18.875" style="29" customWidth="1"/>
    <col min="4095" max="4095" width="89.5" style="29" bestFit="1" customWidth="1"/>
    <col min="4096" max="4096" width="8.875" style="29"/>
    <col min="4097" max="4098" width="0" style="29" hidden="1" customWidth="1"/>
    <col min="4099" max="4349" width="8.875" style="29"/>
    <col min="4350" max="4350" width="18.875" style="29" customWidth="1"/>
    <col min="4351" max="4351" width="89.5" style="29" bestFit="1" customWidth="1"/>
    <col min="4352" max="4352" width="8.875" style="29"/>
    <col min="4353" max="4354" width="0" style="29" hidden="1" customWidth="1"/>
    <col min="4355" max="4605" width="8.875" style="29"/>
    <col min="4606" max="4606" width="18.875" style="29" customWidth="1"/>
    <col min="4607" max="4607" width="89.5" style="29" bestFit="1" customWidth="1"/>
    <col min="4608" max="4608" width="8.875" style="29"/>
    <col min="4609" max="4610" width="0" style="29" hidden="1" customWidth="1"/>
    <col min="4611" max="4861" width="8.875" style="29"/>
    <col min="4862" max="4862" width="18.875" style="29" customWidth="1"/>
    <col min="4863" max="4863" width="89.5" style="29" bestFit="1" customWidth="1"/>
    <col min="4864" max="4864" width="8.875" style="29"/>
    <col min="4865" max="4866" width="0" style="29" hidden="1" customWidth="1"/>
    <col min="4867" max="5117" width="8.875" style="29"/>
    <col min="5118" max="5118" width="18.875" style="29" customWidth="1"/>
    <col min="5119" max="5119" width="89.5" style="29" bestFit="1" customWidth="1"/>
    <col min="5120" max="5120" width="8.875" style="29"/>
    <col min="5121" max="5122" width="0" style="29" hidden="1" customWidth="1"/>
    <col min="5123" max="5373" width="8.875" style="29"/>
    <col min="5374" max="5374" width="18.875" style="29" customWidth="1"/>
    <col min="5375" max="5375" width="89.5" style="29" bestFit="1" customWidth="1"/>
    <col min="5376" max="5376" width="8.875" style="29"/>
    <col min="5377" max="5378" width="0" style="29" hidden="1" customWidth="1"/>
    <col min="5379" max="5629" width="8.875" style="29"/>
    <col min="5630" max="5630" width="18.875" style="29" customWidth="1"/>
    <col min="5631" max="5631" width="89.5" style="29" bestFit="1" customWidth="1"/>
    <col min="5632" max="5632" width="8.875" style="29"/>
    <col min="5633" max="5634" width="0" style="29" hidden="1" customWidth="1"/>
    <col min="5635" max="5885" width="8.875" style="29"/>
    <col min="5886" max="5886" width="18.875" style="29" customWidth="1"/>
    <col min="5887" max="5887" width="89.5" style="29" bestFit="1" customWidth="1"/>
    <col min="5888" max="5888" width="8.875" style="29"/>
    <col min="5889" max="5890" width="0" style="29" hidden="1" customWidth="1"/>
    <col min="5891" max="6141" width="8.875" style="29"/>
    <col min="6142" max="6142" width="18.875" style="29" customWidth="1"/>
    <col min="6143" max="6143" width="89.5" style="29" bestFit="1" customWidth="1"/>
    <col min="6144" max="6144" width="8.875" style="29"/>
    <col min="6145" max="6146" width="0" style="29" hidden="1" customWidth="1"/>
    <col min="6147" max="6397" width="8.875" style="29"/>
    <col min="6398" max="6398" width="18.875" style="29" customWidth="1"/>
    <col min="6399" max="6399" width="89.5" style="29" bestFit="1" customWidth="1"/>
    <col min="6400" max="6400" width="8.875" style="29"/>
    <col min="6401" max="6402" width="0" style="29" hidden="1" customWidth="1"/>
    <col min="6403" max="6653" width="8.875" style="29"/>
    <col min="6654" max="6654" width="18.875" style="29" customWidth="1"/>
    <col min="6655" max="6655" width="89.5" style="29" bestFit="1" customWidth="1"/>
    <col min="6656" max="6656" width="8.875" style="29"/>
    <col min="6657" max="6658" width="0" style="29" hidden="1" customWidth="1"/>
    <col min="6659" max="6909" width="8.875" style="29"/>
    <col min="6910" max="6910" width="18.875" style="29" customWidth="1"/>
    <col min="6911" max="6911" width="89.5" style="29" bestFit="1" customWidth="1"/>
    <col min="6912" max="6912" width="8.875" style="29"/>
    <col min="6913" max="6914" width="0" style="29" hidden="1" customWidth="1"/>
    <col min="6915" max="7165" width="8.875" style="29"/>
    <col min="7166" max="7166" width="18.875" style="29" customWidth="1"/>
    <col min="7167" max="7167" width="89.5" style="29" bestFit="1" customWidth="1"/>
    <col min="7168" max="7168" width="8.875" style="29"/>
    <col min="7169" max="7170" width="0" style="29" hidden="1" customWidth="1"/>
    <col min="7171" max="7421" width="8.875" style="29"/>
    <col min="7422" max="7422" width="18.875" style="29" customWidth="1"/>
    <col min="7423" max="7423" width="89.5" style="29" bestFit="1" customWidth="1"/>
    <col min="7424" max="7424" width="8.875" style="29"/>
    <col min="7425" max="7426" width="0" style="29" hidden="1" customWidth="1"/>
    <col min="7427" max="7677" width="8.875" style="29"/>
    <col min="7678" max="7678" width="18.875" style="29" customWidth="1"/>
    <col min="7679" max="7679" width="89.5" style="29" bestFit="1" customWidth="1"/>
    <col min="7680" max="7680" width="8.875" style="29"/>
    <col min="7681" max="7682" width="0" style="29" hidden="1" customWidth="1"/>
    <col min="7683" max="7933" width="8.875" style="29"/>
    <col min="7934" max="7934" width="18.875" style="29" customWidth="1"/>
    <col min="7935" max="7935" width="89.5" style="29" bestFit="1" customWidth="1"/>
    <col min="7936" max="7936" width="8.875" style="29"/>
    <col min="7937" max="7938" width="0" style="29" hidden="1" customWidth="1"/>
    <col min="7939" max="8189" width="8.875" style="29"/>
    <col min="8190" max="8190" width="18.875" style="29" customWidth="1"/>
    <col min="8191" max="8191" width="89.5" style="29" bestFit="1" customWidth="1"/>
    <col min="8192" max="8192" width="8.875" style="29"/>
    <col min="8193" max="8194" width="0" style="29" hidden="1" customWidth="1"/>
    <col min="8195" max="8445" width="8.875" style="29"/>
    <col min="8446" max="8446" width="18.875" style="29" customWidth="1"/>
    <col min="8447" max="8447" width="89.5" style="29" bestFit="1" customWidth="1"/>
    <col min="8448" max="8448" width="8.875" style="29"/>
    <col min="8449" max="8450" width="0" style="29" hidden="1" customWidth="1"/>
    <col min="8451" max="8701" width="8.875" style="29"/>
    <col min="8702" max="8702" width="18.875" style="29" customWidth="1"/>
    <col min="8703" max="8703" width="89.5" style="29" bestFit="1" customWidth="1"/>
    <col min="8704" max="8704" width="8.875" style="29"/>
    <col min="8705" max="8706" width="0" style="29" hidden="1" customWidth="1"/>
    <col min="8707" max="8957" width="8.875" style="29"/>
    <col min="8958" max="8958" width="18.875" style="29" customWidth="1"/>
    <col min="8959" max="8959" width="89.5" style="29" bestFit="1" customWidth="1"/>
    <col min="8960" max="8960" width="8.875" style="29"/>
    <col min="8961" max="8962" width="0" style="29" hidden="1" customWidth="1"/>
    <col min="8963" max="9213" width="8.875" style="29"/>
    <col min="9214" max="9214" width="18.875" style="29" customWidth="1"/>
    <col min="9215" max="9215" width="89.5" style="29" bestFit="1" customWidth="1"/>
    <col min="9216" max="9216" width="8.875" style="29"/>
    <col min="9217" max="9218" width="0" style="29" hidden="1" customWidth="1"/>
    <col min="9219" max="9469" width="8.875" style="29"/>
    <col min="9470" max="9470" width="18.875" style="29" customWidth="1"/>
    <col min="9471" max="9471" width="89.5" style="29" bestFit="1" customWidth="1"/>
    <col min="9472" max="9472" width="8.875" style="29"/>
    <col min="9473" max="9474" width="0" style="29" hidden="1" customWidth="1"/>
    <col min="9475" max="9725" width="8.875" style="29"/>
    <col min="9726" max="9726" width="18.875" style="29" customWidth="1"/>
    <col min="9727" max="9727" width="89.5" style="29" bestFit="1" customWidth="1"/>
    <col min="9728" max="9728" width="8.875" style="29"/>
    <col min="9729" max="9730" width="0" style="29" hidden="1" customWidth="1"/>
    <col min="9731" max="9981" width="8.875" style="29"/>
    <col min="9982" max="9982" width="18.875" style="29" customWidth="1"/>
    <col min="9983" max="9983" width="89.5" style="29" bestFit="1" customWidth="1"/>
    <col min="9984" max="9984" width="8.875" style="29"/>
    <col min="9985" max="9986" width="0" style="29" hidden="1" customWidth="1"/>
    <col min="9987" max="10237" width="8.875" style="29"/>
    <col min="10238" max="10238" width="18.875" style="29" customWidth="1"/>
    <col min="10239" max="10239" width="89.5" style="29" bestFit="1" customWidth="1"/>
    <col min="10240" max="10240" width="8.875" style="29"/>
    <col min="10241" max="10242" width="0" style="29" hidden="1" customWidth="1"/>
    <col min="10243" max="10493" width="8.875" style="29"/>
    <col min="10494" max="10494" width="18.875" style="29" customWidth="1"/>
    <col min="10495" max="10495" width="89.5" style="29" bestFit="1" customWidth="1"/>
    <col min="10496" max="10496" width="8.875" style="29"/>
    <col min="10497" max="10498" width="0" style="29" hidden="1" customWidth="1"/>
    <col min="10499" max="10749" width="8.875" style="29"/>
    <col min="10750" max="10750" width="18.875" style="29" customWidth="1"/>
    <col min="10751" max="10751" width="89.5" style="29" bestFit="1" customWidth="1"/>
    <col min="10752" max="10752" width="8.875" style="29"/>
    <col min="10753" max="10754" width="0" style="29" hidden="1" customWidth="1"/>
    <col min="10755" max="11005" width="8.875" style="29"/>
    <col min="11006" max="11006" width="18.875" style="29" customWidth="1"/>
    <col min="11007" max="11007" width="89.5" style="29" bestFit="1" customWidth="1"/>
    <col min="11008" max="11008" width="8.875" style="29"/>
    <col min="11009" max="11010" width="0" style="29" hidden="1" customWidth="1"/>
    <col min="11011" max="11261" width="8.875" style="29"/>
    <col min="11262" max="11262" width="18.875" style="29" customWidth="1"/>
    <col min="11263" max="11263" width="89.5" style="29" bestFit="1" customWidth="1"/>
    <col min="11264" max="11264" width="8.875" style="29"/>
    <col min="11265" max="11266" width="0" style="29" hidden="1" customWidth="1"/>
    <col min="11267" max="11517" width="8.875" style="29"/>
    <col min="11518" max="11518" width="18.875" style="29" customWidth="1"/>
    <col min="11519" max="11519" width="89.5" style="29" bestFit="1" customWidth="1"/>
    <col min="11520" max="11520" width="8.875" style="29"/>
    <col min="11521" max="11522" width="0" style="29" hidden="1" customWidth="1"/>
    <col min="11523" max="11773" width="8.875" style="29"/>
    <col min="11774" max="11774" width="18.875" style="29" customWidth="1"/>
    <col min="11775" max="11775" width="89.5" style="29" bestFit="1" customWidth="1"/>
    <col min="11776" max="11776" width="8.875" style="29"/>
    <col min="11777" max="11778" width="0" style="29" hidden="1" customWidth="1"/>
    <col min="11779" max="12029" width="8.875" style="29"/>
    <col min="12030" max="12030" width="18.875" style="29" customWidth="1"/>
    <col min="12031" max="12031" width="89.5" style="29" bestFit="1" customWidth="1"/>
    <col min="12032" max="12032" width="8.875" style="29"/>
    <col min="12033" max="12034" width="0" style="29" hidden="1" customWidth="1"/>
    <col min="12035" max="12285" width="8.875" style="29"/>
    <col min="12286" max="12286" width="18.875" style="29" customWidth="1"/>
    <col min="12287" max="12287" width="89.5" style="29" bestFit="1" customWidth="1"/>
    <col min="12288" max="12288" width="8.875" style="29"/>
    <col min="12289" max="12290" width="0" style="29" hidden="1" customWidth="1"/>
    <col min="12291" max="12541" width="8.875" style="29"/>
    <col min="12542" max="12542" width="18.875" style="29" customWidth="1"/>
    <col min="12543" max="12543" width="89.5" style="29" bestFit="1" customWidth="1"/>
    <col min="12544" max="12544" width="8.875" style="29"/>
    <col min="12545" max="12546" width="0" style="29" hidden="1" customWidth="1"/>
    <col min="12547" max="12797" width="8.875" style="29"/>
    <col min="12798" max="12798" width="18.875" style="29" customWidth="1"/>
    <col min="12799" max="12799" width="89.5" style="29" bestFit="1" customWidth="1"/>
    <col min="12800" max="12800" width="8.875" style="29"/>
    <col min="12801" max="12802" width="0" style="29" hidden="1" customWidth="1"/>
    <col min="12803" max="13053" width="8.875" style="29"/>
    <col min="13054" max="13054" width="18.875" style="29" customWidth="1"/>
    <col min="13055" max="13055" width="89.5" style="29" bestFit="1" customWidth="1"/>
    <col min="13056" max="13056" width="8.875" style="29"/>
    <col min="13057" max="13058" width="0" style="29" hidden="1" customWidth="1"/>
    <col min="13059" max="13309" width="8.875" style="29"/>
    <col min="13310" max="13310" width="18.875" style="29" customWidth="1"/>
    <col min="13311" max="13311" width="89.5" style="29" bestFit="1" customWidth="1"/>
    <col min="13312" max="13312" width="8.875" style="29"/>
    <col min="13313" max="13314" width="0" style="29" hidden="1" customWidth="1"/>
    <col min="13315" max="13565" width="8.875" style="29"/>
    <col min="13566" max="13566" width="18.875" style="29" customWidth="1"/>
    <col min="13567" max="13567" width="89.5" style="29" bestFit="1" customWidth="1"/>
    <col min="13568" max="13568" width="8.875" style="29"/>
    <col min="13569" max="13570" width="0" style="29" hidden="1" customWidth="1"/>
    <col min="13571" max="13821" width="8.875" style="29"/>
    <col min="13822" max="13822" width="18.875" style="29" customWidth="1"/>
    <col min="13823" max="13823" width="89.5" style="29" bestFit="1" customWidth="1"/>
    <col min="13824" max="13824" width="8.875" style="29"/>
    <col min="13825" max="13826" width="0" style="29" hidden="1" customWidth="1"/>
    <col min="13827" max="14077" width="8.875" style="29"/>
    <col min="14078" max="14078" width="18.875" style="29" customWidth="1"/>
    <col min="14079" max="14079" width="89.5" style="29" bestFit="1" customWidth="1"/>
    <col min="14080" max="14080" width="8.875" style="29"/>
    <col min="14081" max="14082" width="0" style="29" hidden="1" customWidth="1"/>
    <col min="14083" max="14333" width="8.875" style="29"/>
    <col min="14334" max="14334" width="18.875" style="29" customWidth="1"/>
    <col min="14335" max="14335" width="89.5" style="29" bestFit="1" customWidth="1"/>
    <col min="14336" max="14336" width="8.875" style="29"/>
    <col min="14337" max="14338" width="0" style="29" hidden="1" customWidth="1"/>
    <col min="14339" max="14589" width="8.875" style="29"/>
    <col min="14590" max="14590" width="18.875" style="29" customWidth="1"/>
    <col min="14591" max="14591" width="89.5" style="29" bestFit="1" customWidth="1"/>
    <col min="14592" max="14592" width="8.875" style="29"/>
    <col min="14593" max="14594" width="0" style="29" hidden="1" customWidth="1"/>
    <col min="14595" max="14845" width="8.875" style="29"/>
    <col min="14846" max="14846" width="18.875" style="29" customWidth="1"/>
    <col min="14847" max="14847" width="89.5" style="29" bestFit="1" customWidth="1"/>
    <col min="14848" max="14848" width="8.875" style="29"/>
    <col min="14849" max="14850" width="0" style="29" hidden="1" customWidth="1"/>
    <col min="14851" max="15101" width="8.875" style="29"/>
    <col min="15102" max="15102" width="18.875" style="29" customWidth="1"/>
    <col min="15103" max="15103" width="89.5" style="29" bestFit="1" customWidth="1"/>
    <col min="15104" max="15104" width="8.875" style="29"/>
    <col min="15105" max="15106" width="0" style="29" hidden="1" customWidth="1"/>
    <col min="15107" max="15357" width="8.875" style="29"/>
    <col min="15358" max="15358" width="18.875" style="29" customWidth="1"/>
    <col min="15359" max="15359" width="89.5" style="29" bestFit="1" customWidth="1"/>
    <col min="15360" max="15360" width="8.875" style="29"/>
    <col min="15361" max="15362" width="0" style="29" hidden="1" customWidth="1"/>
    <col min="15363" max="15613" width="8.875" style="29"/>
    <col min="15614" max="15614" width="18.875" style="29" customWidth="1"/>
    <col min="15615" max="15615" width="89.5" style="29" bestFit="1" customWidth="1"/>
    <col min="15616" max="15616" width="8.875" style="29"/>
    <col min="15617" max="15618" width="0" style="29" hidden="1" customWidth="1"/>
    <col min="15619" max="15869" width="8.875" style="29"/>
    <col min="15870" max="15870" width="18.875" style="29" customWidth="1"/>
    <col min="15871" max="15871" width="89.5" style="29" bestFit="1" customWidth="1"/>
    <col min="15872" max="15872" width="8.875" style="29"/>
    <col min="15873" max="15874" width="0" style="29" hidden="1" customWidth="1"/>
    <col min="15875" max="16125" width="8.875" style="29"/>
    <col min="16126" max="16126" width="18.875" style="29" customWidth="1"/>
    <col min="16127" max="16127" width="89.5" style="29" bestFit="1" customWidth="1"/>
    <col min="16128" max="16128" width="8.875" style="29"/>
    <col min="16129" max="16130" width="0" style="29" hidden="1" customWidth="1"/>
    <col min="16131" max="16384" width="8.875" style="29"/>
  </cols>
  <sheetData>
    <row r="1" spans="1:6" ht="38.25">
      <c r="A1" s="254" t="s">
        <v>224</v>
      </c>
      <c r="B1" s="254"/>
      <c r="C1" s="254"/>
      <c r="D1" s="254"/>
    </row>
    <row r="2" spans="1:6" ht="17.25" thickBot="1">
      <c r="A2" s="31" t="s">
        <v>0</v>
      </c>
      <c r="B2" s="31" t="s">
        <v>26</v>
      </c>
      <c r="C2" s="32" t="s">
        <v>27</v>
      </c>
      <c r="D2" s="31" t="s">
        <v>28</v>
      </c>
    </row>
    <row r="3" spans="1:6">
      <c r="A3" s="33">
        <v>45078</v>
      </c>
      <c r="B3" s="34" t="str">
        <f>葷!C8</f>
        <v>麥片飯</v>
      </c>
      <c r="C3" s="35" t="s">
        <v>225</v>
      </c>
      <c r="D3" s="36" t="s">
        <v>99</v>
      </c>
      <c r="E3" s="29">
        <f>(115*0.17)+(10*1.03)+(3*0.27)+(12*0.03)+(8*0.19)</f>
        <v>32.54</v>
      </c>
    </row>
    <row r="4" spans="1:6">
      <c r="A4" s="37">
        <f>A3</f>
        <v>45078</v>
      </c>
      <c r="B4" s="38" t="str">
        <f>葷!D8</f>
        <v>蘑菇醬豬排X1</v>
      </c>
      <c r="C4" s="42" t="s">
        <v>226</v>
      </c>
      <c r="D4" s="40" t="s">
        <v>103</v>
      </c>
      <c r="E4" s="29">
        <f>(130*0.08)</f>
        <v>10.4</v>
      </c>
    </row>
    <row r="5" spans="1:6">
      <c r="A5" s="41"/>
      <c r="B5" s="38" t="str">
        <f>葷!E8</f>
        <v>＊紅蘿蔔炒蛋</v>
      </c>
      <c r="C5" s="42" t="s">
        <v>227</v>
      </c>
      <c r="D5" s="40" t="s">
        <v>104</v>
      </c>
      <c r="E5" s="29">
        <f>(70*0.38)</f>
        <v>26.6</v>
      </c>
    </row>
    <row r="6" spans="1:6">
      <c r="A6" s="43"/>
      <c r="B6" s="44" t="str">
        <f>葷!F8</f>
        <v>北農有機青菜</v>
      </c>
      <c r="C6" s="96" t="s">
        <v>236</v>
      </c>
      <c r="D6" s="46" t="s">
        <v>102</v>
      </c>
    </row>
    <row r="7" spans="1:6" ht="17.25" thickBot="1">
      <c r="A7" s="47"/>
      <c r="B7" s="48" t="str">
        <f>葷!G8</f>
        <v>榨菜粉絲湯</v>
      </c>
      <c r="C7" s="51" t="s">
        <v>228</v>
      </c>
      <c r="D7" s="50" t="s">
        <v>101</v>
      </c>
      <c r="E7" s="29">
        <f>(28*1.4)+(6*0.01)+(2*0.31)</f>
        <v>39.879999999999995</v>
      </c>
      <c r="F7" s="30">
        <f>SUM(E3:E7)+11</f>
        <v>120.41999999999999</v>
      </c>
    </row>
    <row r="8" spans="1:6">
      <c r="A8" s="33">
        <v>45079</v>
      </c>
      <c r="B8" s="34" t="str">
        <f>葷!C9</f>
        <v>胚芽有機米飯</v>
      </c>
      <c r="C8" s="35" t="s">
        <v>229</v>
      </c>
      <c r="D8" s="36" t="s">
        <v>99</v>
      </c>
      <c r="E8" s="29">
        <f>80*0.06</f>
        <v>4.8</v>
      </c>
    </row>
    <row r="9" spans="1:6">
      <c r="A9" s="37">
        <f>A8</f>
        <v>45079</v>
      </c>
      <c r="B9" s="38" t="str">
        <f>葷!D9</f>
        <v>＊奶油咖哩雞丁</v>
      </c>
      <c r="C9" s="56" t="s">
        <v>262</v>
      </c>
      <c r="D9" s="52" t="s">
        <v>111</v>
      </c>
      <c r="E9" s="29">
        <f>(70*0.03)+(18*0.04)+(12*0.19)+(5*0.31)+(5*7.55)+(10*9.12)</f>
        <v>135.6</v>
      </c>
    </row>
    <row r="10" spans="1:6">
      <c r="A10" s="37"/>
      <c r="B10" s="38" t="str">
        <f>葷!E9</f>
        <v>螞蟻上樹</v>
      </c>
      <c r="C10" s="42" t="s">
        <v>232</v>
      </c>
      <c r="D10" s="122" t="s">
        <v>104</v>
      </c>
    </row>
    <row r="11" spans="1:6">
      <c r="A11" s="41"/>
      <c r="B11" s="53" t="str">
        <f>葷!F9</f>
        <v>時蔬</v>
      </c>
      <c r="C11" s="42" t="s">
        <v>231</v>
      </c>
      <c r="D11" s="36" t="s">
        <v>102</v>
      </c>
      <c r="E11" s="29">
        <f>(12*0.87)+(38*0.27)+(20*2.16)+(3*0.5)+(1.5*0.5)</f>
        <v>66.150000000000006</v>
      </c>
    </row>
    <row r="12" spans="1:6" ht="17.25" thickBot="1">
      <c r="A12" s="47"/>
      <c r="B12" s="48" t="str">
        <f>葷!G9</f>
        <v>紫菜蘿蔔絲湯</v>
      </c>
      <c r="C12" s="49" t="s">
        <v>230</v>
      </c>
      <c r="D12" s="50" t="s">
        <v>101</v>
      </c>
      <c r="E12" s="29">
        <f>(3*10.73)</f>
        <v>32.19</v>
      </c>
      <c r="F12" s="30">
        <f>SUM(E8:E12)+11</f>
        <v>249.74</v>
      </c>
    </row>
    <row r="13" spans="1:6">
      <c r="A13" s="33">
        <v>45082</v>
      </c>
      <c r="B13" s="34" t="str">
        <f>葷!C10</f>
        <v>紅藜麥飯</v>
      </c>
      <c r="C13" s="35" t="s">
        <v>95</v>
      </c>
      <c r="D13" s="36" t="s">
        <v>99</v>
      </c>
      <c r="E13" s="29">
        <v>6.3</v>
      </c>
    </row>
    <row r="14" spans="1:6">
      <c r="A14" s="37">
        <f>A13</f>
        <v>45082</v>
      </c>
      <c r="B14" s="38" t="str">
        <f>葷!D10</f>
        <v>蔥燒魚片X1</v>
      </c>
      <c r="C14" s="42" t="s">
        <v>98</v>
      </c>
      <c r="D14" s="40" t="s">
        <v>234</v>
      </c>
      <c r="E14" s="29">
        <f>(68*0.03)+(22*0.19)+(10*0.07)+(1*0.07)</f>
        <v>6.99</v>
      </c>
    </row>
    <row r="15" spans="1:6">
      <c r="A15" s="37"/>
      <c r="B15" s="38" t="str">
        <f>葷!E10</f>
        <v>肉燥拌高麗菜</v>
      </c>
      <c r="C15" s="42" t="s">
        <v>233</v>
      </c>
      <c r="D15" s="40" t="s">
        <v>235</v>
      </c>
    </row>
    <row r="16" spans="1:6">
      <c r="A16" s="41"/>
      <c r="B16" s="38" t="str">
        <f>葷!F10</f>
        <v>北農有機青菜</v>
      </c>
      <c r="C16" s="42" t="s">
        <v>236</v>
      </c>
      <c r="D16" s="40" t="s">
        <v>102</v>
      </c>
      <c r="E16" s="29">
        <f>(56*1)</f>
        <v>56</v>
      </c>
    </row>
    <row r="17" spans="1:6" ht="17.25" thickBot="1">
      <c r="A17" s="47"/>
      <c r="B17" s="48" t="str">
        <f>葷!G10</f>
        <v>＊(熱)地瓜薏仁牛奶</v>
      </c>
      <c r="C17" s="51" t="s">
        <v>237</v>
      </c>
      <c r="D17" s="50" t="s">
        <v>101</v>
      </c>
      <c r="E17" s="29">
        <f>(28*1.03)+(6*0.47)</f>
        <v>31.66</v>
      </c>
      <c r="F17" s="30">
        <f>SUM(E13:E17)+11</f>
        <v>111.94999999999999</v>
      </c>
    </row>
    <row r="18" spans="1:6">
      <c r="A18" s="33">
        <v>45083</v>
      </c>
      <c r="B18" s="34" t="s">
        <v>238</v>
      </c>
      <c r="C18" s="35" t="s">
        <v>239</v>
      </c>
      <c r="D18" s="36" t="s">
        <v>107</v>
      </c>
      <c r="E18" s="29">
        <f>(80*0.06)+(0.2*17.57)</f>
        <v>8.3140000000000001</v>
      </c>
    </row>
    <row r="19" spans="1:6">
      <c r="A19" s="37">
        <f>A18</f>
        <v>45083</v>
      </c>
      <c r="B19" s="53" t="s">
        <v>240</v>
      </c>
      <c r="C19" s="42" t="s">
        <v>241</v>
      </c>
      <c r="D19" s="40" t="s">
        <v>108</v>
      </c>
      <c r="E19" s="29">
        <f>(55*0.3)+(18*0.01)+(2*1.91)</f>
        <v>20.5</v>
      </c>
    </row>
    <row r="20" spans="1:6">
      <c r="A20" s="179" t="s">
        <v>253</v>
      </c>
      <c r="B20" s="44" t="s">
        <v>173</v>
      </c>
      <c r="C20" s="42" t="s">
        <v>236</v>
      </c>
      <c r="D20" s="46" t="s">
        <v>102</v>
      </c>
    </row>
    <row r="21" spans="1:6" ht="17.25" thickBot="1">
      <c r="A21" s="47"/>
      <c r="B21" s="59" t="s">
        <v>243</v>
      </c>
      <c r="C21" s="49" t="s">
        <v>244</v>
      </c>
      <c r="D21" s="50" t="s">
        <v>101</v>
      </c>
      <c r="E21" s="29">
        <f>(70*1.03)</f>
        <v>72.100000000000009</v>
      </c>
    </row>
    <row r="22" spans="1:6">
      <c r="A22" s="33">
        <v>45084</v>
      </c>
      <c r="B22" s="34" t="str">
        <f>葷!C12</f>
        <v>三穀米飯</v>
      </c>
      <c r="C22" s="35" t="s">
        <v>251</v>
      </c>
      <c r="D22" s="36" t="s">
        <v>99</v>
      </c>
      <c r="E22" s="29">
        <v>5.2</v>
      </c>
    </row>
    <row r="23" spans="1:6">
      <c r="A23" s="37">
        <f>A22</f>
        <v>45084</v>
      </c>
      <c r="B23" s="38" t="str">
        <f>葷!D12</f>
        <v>薑爆肉片</v>
      </c>
      <c r="C23" s="42" t="s">
        <v>245</v>
      </c>
      <c r="D23" s="40" t="s">
        <v>106</v>
      </c>
      <c r="E23" s="29">
        <f>(70*0.09)+(15*0.19)+(18*0.14)</f>
        <v>11.670000000000002</v>
      </c>
    </row>
    <row r="24" spans="1:6">
      <c r="A24" s="41"/>
      <c r="B24" s="38" t="str">
        <f>葷!E12</f>
        <v>豆包絲炒扁蒲</v>
      </c>
      <c r="C24" s="57" t="s">
        <v>261</v>
      </c>
      <c r="D24" s="40" t="s">
        <v>101</v>
      </c>
      <c r="E24" s="29">
        <f>(80*0.51)+(2*0.03)+(3*0.02)+(15*9.12)</f>
        <v>177.71999999999997</v>
      </c>
    </row>
    <row r="25" spans="1:6">
      <c r="A25" s="43"/>
      <c r="B25" s="44" t="str">
        <f>葷!F12</f>
        <v>時蔬</v>
      </c>
      <c r="C25" s="58" t="s">
        <v>231</v>
      </c>
      <c r="D25" s="46" t="s">
        <v>102</v>
      </c>
      <c r="E25" s="29">
        <f>70*0.39</f>
        <v>27.3</v>
      </c>
    </row>
    <row r="26" spans="1:6" ht="17.25" thickBot="1">
      <c r="A26" s="47"/>
      <c r="B26" s="48" t="str">
        <f>葷!G12</f>
        <v>芹香蘿蔔湯</v>
      </c>
      <c r="C26" s="49" t="s">
        <v>246</v>
      </c>
      <c r="D26" s="50" t="s">
        <v>101</v>
      </c>
      <c r="E26" s="29">
        <f>(12*0.5)+(2*0.31)+(5*0.02)+(2*0.27)+(0.3*1.07)</f>
        <v>7.5809999999999995</v>
      </c>
      <c r="F26" s="30">
        <f>SUM(E22:E26)+110</f>
        <v>339.471</v>
      </c>
    </row>
    <row r="27" spans="1:6">
      <c r="A27" s="33">
        <v>45085</v>
      </c>
      <c r="B27" s="34" t="str">
        <f>葷!C13</f>
        <v>小米有機白米飯</v>
      </c>
      <c r="C27" s="35" t="s">
        <v>247</v>
      </c>
      <c r="D27" s="36" t="s">
        <v>99</v>
      </c>
      <c r="E27" s="29">
        <f>(70*0.06)+(10*0.95)</f>
        <v>13.7</v>
      </c>
    </row>
    <row r="28" spans="1:6">
      <c r="A28" s="37">
        <f>A27</f>
        <v>45085</v>
      </c>
      <c r="B28" s="53" t="str">
        <f>葷!D13</f>
        <v>橄欖風味雞</v>
      </c>
      <c r="C28" s="42" t="s">
        <v>254</v>
      </c>
      <c r="D28" s="40" t="s">
        <v>101</v>
      </c>
      <c r="E28" s="29">
        <f>(45*0.12)+(28*1.4)</f>
        <v>44.599999999999994</v>
      </c>
    </row>
    <row r="29" spans="1:6">
      <c r="A29" s="37"/>
      <c r="B29" s="53" t="str">
        <f>葷!E13</f>
        <v>＊蛋香花椰</v>
      </c>
      <c r="C29" s="42" t="s">
        <v>255</v>
      </c>
      <c r="D29" s="40" t="s">
        <v>248</v>
      </c>
    </row>
    <row r="30" spans="1:6">
      <c r="A30" s="41"/>
      <c r="B30" s="38" t="str">
        <f>葷!F13</f>
        <v>北農有機青菜</v>
      </c>
      <c r="C30" s="42" t="s">
        <v>236</v>
      </c>
      <c r="D30" s="40" t="s">
        <v>102</v>
      </c>
      <c r="E30" s="29">
        <f>(50*0.17)+(5*0.27)+(3*0.31)</f>
        <v>10.78</v>
      </c>
    </row>
    <row r="31" spans="1:6" ht="17.25" thickBot="1">
      <c r="A31" s="47"/>
      <c r="B31" s="59" t="str">
        <f>葷!G13</f>
        <v>番茄羅宋湯</v>
      </c>
      <c r="C31" s="49" t="s">
        <v>249</v>
      </c>
      <c r="D31" s="50" t="s">
        <v>101</v>
      </c>
      <c r="E31" s="29">
        <f>(25*0.27)+(8*0.31)+(0.8*10)</f>
        <v>17.23</v>
      </c>
      <c r="F31" s="30">
        <f>SUM(E27:E31)+11</f>
        <v>97.31</v>
      </c>
    </row>
    <row r="32" spans="1:6">
      <c r="A32" s="33">
        <v>45086</v>
      </c>
      <c r="B32" s="34" t="str">
        <f>葷!C14</f>
        <v>紫米飯</v>
      </c>
      <c r="C32" s="35" t="s">
        <v>250</v>
      </c>
      <c r="D32" s="36" t="s">
        <v>99</v>
      </c>
      <c r="E32" s="29">
        <f>(70*0.06)+(10*0.4)</f>
        <v>8.1999999999999993</v>
      </c>
    </row>
    <row r="33" spans="1:6">
      <c r="A33" s="37">
        <f>A32</f>
        <v>45086</v>
      </c>
      <c r="B33" s="53" t="str">
        <f>葷!D14</f>
        <v>＊洋芋炒蛋</v>
      </c>
      <c r="C33" s="42" t="s">
        <v>256</v>
      </c>
      <c r="D33" s="40" t="s">
        <v>104</v>
      </c>
      <c r="E33" s="29">
        <f>(70*0.09)+(12*0.38)+(8*0.31)+(1*1.07)+3.16</f>
        <v>17.57</v>
      </c>
    </row>
    <row r="34" spans="1:6">
      <c r="A34" s="178" t="s">
        <v>252</v>
      </c>
      <c r="B34" s="38" t="str">
        <f>葷!E14</f>
        <v>紅燒豆腐</v>
      </c>
      <c r="C34" s="42" t="s">
        <v>257</v>
      </c>
      <c r="D34" s="40" t="s">
        <v>258</v>
      </c>
      <c r="E34" s="29">
        <f>(50*0.06)+(15*0.79)+(2*0.51)+(3*0.47)+(2*0.31)+(2*0.05)</f>
        <v>18.000000000000004</v>
      </c>
    </row>
    <row r="35" spans="1:6">
      <c r="A35" s="43"/>
      <c r="B35" s="44" t="str">
        <f>葷!F14</f>
        <v>時蔬</v>
      </c>
      <c r="C35" s="54" t="s">
        <v>231</v>
      </c>
      <c r="D35" s="46" t="s">
        <v>102</v>
      </c>
    </row>
    <row r="36" spans="1:6" ht="17.25" thickBot="1">
      <c r="A36" s="47"/>
      <c r="B36" s="59" t="str">
        <f>葷!G14</f>
        <v>海芽小魚湯</v>
      </c>
      <c r="C36" s="49" t="s">
        <v>259</v>
      </c>
      <c r="D36" s="50" t="s">
        <v>101</v>
      </c>
      <c r="E36" s="29">
        <f>(32*1.4)</f>
        <v>44.8</v>
      </c>
      <c r="F36" s="30">
        <f>SUM(E32:E36)+11</f>
        <v>99.57</v>
      </c>
    </row>
    <row r="37" spans="1:6">
      <c r="A37" s="33">
        <v>45089</v>
      </c>
      <c r="B37" s="34" t="str">
        <f>葷!C15</f>
        <v>南瓜子飯</v>
      </c>
      <c r="C37" s="35" t="s">
        <v>263</v>
      </c>
      <c r="D37" s="36" t="s">
        <v>99</v>
      </c>
      <c r="E37" s="29">
        <f>80*0.06</f>
        <v>4.8</v>
      </c>
    </row>
    <row r="38" spans="1:6">
      <c r="A38" s="37">
        <f>A37</f>
        <v>45089</v>
      </c>
      <c r="B38" s="38" t="str">
        <f>葷!D15</f>
        <v>麻油肉片</v>
      </c>
      <c r="C38" s="39" t="s">
        <v>265</v>
      </c>
      <c r="D38" s="40" t="s">
        <v>101</v>
      </c>
      <c r="E38" s="29">
        <f>(73*0.08)+(18*0.27)+(10*0.19)+(4*0.31)+(2*3.16)+(6*0.43)</f>
        <v>22.740000000000002</v>
      </c>
    </row>
    <row r="39" spans="1:6">
      <c r="A39" s="41"/>
      <c r="B39" s="38" t="str">
        <f>葷!E15</f>
        <v>蔥香雞肉絲炒白菜</v>
      </c>
      <c r="C39" s="42" t="s">
        <v>264</v>
      </c>
      <c r="D39" s="40" t="s">
        <v>248</v>
      </c>
      <c r="E39" s="29">
        <f>(33*0.47)+(25*0.14)+(10*0.19)+(3*0.03)+(2*10)+110</f>
        <v>151</v>
      </c>
    </row>
    <row r="40" spans="1:6">
      <c r="A40" s="43"/>
      <c r="B40" s="44" t="str">
        <f>葷!F15</f>
        <v>北農有機青菜</v>
      </c>
      <c r="C40" s="45" t="s">
        <v>236</v>
      </c>
      <c r="D40" s="46" t="s">
        <v>102</v>
      </c>
      <c r="E40" s="29">
        <v>70</v>
      </c>
    </row>
    <row r="41" spans="1:6" ht="17.25" thickBot="1">
      <c r="A41" s="47"/>
      <c r="B41" s="48" t="str">
        <f>葷!G15</f>
        <v>＊蒲瓜蛋花湯</v>
      </c>
      <c r="C41" s="49" t="s">
        <v>266</v>
      </c>
      <c r="D41" s="50" t="s">
        <v>101</v>
      </c>
      <c r="E41" s="29">
        <f>(28*0.87)+(8*0.03)</f>
        <v>24.599999999999998</v>
      </c>
      <c r="F41" s="30">
        <f>SUM(E37:E41)+11</f>
        <v>284.14</v>
      </c>
    </row>
    <row r="42" spans="1:6">
      <c r="A42" s="33">
        <v>45090</v>
      </c>
      <c r="B42" s="34" t="str">
        <f>葷!C16</f>
        <v>有機米飯   (補助)</v>
      </c>
      <c r="C42" s="35" t="s">
        <v>83</v>
      </c>
      <c r="D42" s="36" t="s">
        <v>99</v>
      </c>
      <c r="E42" s="29">
        <f>(110*0.17)+(18*0.5)+(6*0.04)+(3*0.03)+(5*0.03)+(3*10)</f>
        <v>58.18</v>
      </c>
    </row>
    <row r="43" spans="1:6">
      <c r="A43" s="37">
        <f>A42</f>
        <v>45090</v>
      </c>
      <c r="B43" s="38" t="str">
        <f>葷!D16</f>
        <v>糖醋雞丁</v>
      </c>
      <c r="C43" s="42" t="s">
        <v>267</v>
      </c>
      <c r="D43" s="40" t="s">
        <v>106</v>
      </c>
      <c r="E43" s="29">
        <f>(70*0.09)+(28*0.051)+(5*0.31)+(5*0.03)+(2*0.51)+3.16</f>
        <v>13.608000000000001</v>
      </c>
    </row>
    <row r="44" spans="1:6">
      <c r="A44" s="37"/>
      <c r="B44" s="38" t="str">
        <f>葷!E16</f>
        <v>＊魚香炒蛋</v>
      </c>
      <c r="C44" s="42" t="s">
        <v>268</v>
      </c>
      <c r="D44" s="40" t="s">
        <v>104</v>
      </c>
    </row>
    <row r="45" spans="1:6">
      <c r="A45" s="41"/>
      <c r="B45" s="38" t="str">
        <f>葷!F16</f>
        <v>北農有機青菜</v>
      </c>
      <c r="C45" s="42" t="s">
        <v>236</v>
      </c>
      <c r="D45" s="40" t="s">
        <v>102</v>
      </c>
      <c r="E45" s="29">
        <f>(53*0.69)+(18*0.87)+(2*0.07)</f>
        <v>52.370000000000005</v>
      </c>
    </row>
    <row r="46" spans="1:6" ht="17.25" thickBot="1">
      <c r="A46" s="47"/>
      <c r="B46" s="48" t="str">
        <f>葷!G16</f>
        <v>薑絲冬瓜湯</v>
      </c>
      <c r="C46" s="49" t="s">
        <v>88</v>
      </c>
      <c r="D46" s="50" t="s">
        <v>101</v>
      </c>
      <c r="E46" s="29">
        <f>(30*0.04)+(6*0.31)+(5*0.43)</f>
        <v>5.2099999999999991</v>
      </c>
      <c r="F46" s="30">
        <f>SUM(E42:E46)+11</f>
        <v>140.36799999999999</v>
      </c>
    </row>
    <row r="47" spans="1:6">
      <c r="A47" s="33">
        <v>45091</v>
      </c>
      <c r="B47" s="34" t="str">
        <f>葷!C17</f>
        <v>燕麥飯</v>
      </c>
      <c r="C47" s="35" t="s">
        <v>84</v>
      </c>
      <c r="D47" s="36" t="s">
        <v>99</v>
      </c>
      <c r="E47" s="29">
        <f>80*0.06</f>
        <v>4.8</v>
      </c>
    </row>
    <row r="48" spans="1:6">
      <c r="A48" s="37">
        <f>A47</f>
        <v>45091</v>
      </c>
      <c r="B48" s="38" t="str">
        <f>葷!D17</f>
        <v>打拋豆干煮魚</v>
      </c>
      <c r="C48" s="42" t="s">
        <v>85</v>
      </c>
      <c r="D48" s="40" t="s">
        <v>101</v>
      </c>
      <c r="E48" s="29">
        <f>(65*0.12)+(20*0.01)+(12*3.81)</f>
        <v>53.72</v>
      </c>
    </row>
    <row r="49" spans="1:6">
      <c r="A49" s="60"/>
      <c r="B49" s="44" t="str">
        <f>葷!E17</f>
        <v>肉絲野菇四季豆</v>
      </c>
      <c r="C49" s="42" t="s">
        <v>269</v>
      </c>
      <c r="D49" s="40" t="s">
        <v>248</v>
      </c>
      <c r="E49" s="29">
        <f>(35*6.85)+(22*0.5)+(5*0.31)+(2*0.3)+(3*2.22)+(2*3.16)</f>
        <v>265.88</v>
      </c>
    </row>
    <row r="50" spans="1:6">
      <c r="A50" s="43"/>
      <c r="B50" s="44" t="str">
        <f>葷!F17</f>
        <v>時蔬</v>
      </c>
      <c r="C50" s="54" t="s">
        <v>231</v>
      </c>
      <c r="D50" s="46" t="s">
        <v>102</v>
      </c>
      <c r="E50" s="29">
        <f>(70)</f>
        <v>70</v>
      </c>
    </row>
    <row r="51" spans="1:6" ht="17.25" thickBot="1">
      <c r="A51" s="47"/>
      <c r="B51" s="48" t="str">
        <f>葷!G17</f>
        <v>海芽豆腐湯</v>
      </c>
      <c r="C51" s="49" t="s">
        <v>86</v>
      </c>
      <c r="D51" s="50" t="s">
        <v>101</v>
      </c>
      <c r="E51" s="29">
        <f>(35*0.55)</f>
        <v>19.25</v>
      </c>
      <c r="F51" s="30">
        <f>SUM(E47:E51)+110</f>
        <v>523.65</v>
      </c>
    </row>
    <row r="52" spans="1:6">
      <c r="A52" s="33">
        <v>45092</v>
      </c>
      <c r="B52" s="34" t="s">
        <v>271</v>
      </c>
      <c r="C52" s="35" t="s">
        <v>273</v>
      </c>
      <c r="D52" s="36" t="s">
        <v>101</v>
      </c>
      <c r="E52" s="29">
        <f>(70*0.06)+(5*0.25)+(5*0.09)+(8*0.19)+(12*0.03)+(12*0.1)+(8*0.03)</f>
        <v>9.2200000000000006</v>
      </c>
    </row>
    <row r="53" spans="1:6">
      <c r="A53" s="37">
        <f>A52</f>
        <v>45092</v>
      </c>
      <c r="B53" s="38" t="s">
        <v>80</v>
      </c>
      <c r="C53" s="42" t="s">
        <v>87</v>
      </c>
      <c r="D53" s="40" t="s">
        <v>108</v>
      </c>
      <c r="E53" s="29">
        <f>75*0.28</f>
        <v>21.000000000000004</v>
      </c>
    </row>
    <row r="54" spans="1:6">
      <c r="A54" s="41"/>
      <c r="B54" s="38" t="s">
        <v>173</v>
      </c>
      <c r="C54" s="98" t="s">
        <v>236</v>
      </c>
      <c r="D54" s="40" t="s">
        <v>102</v>
      </c>
      <c r="E54" s="29">
        <f>(45*0.51)+(3*0.27)+(5*0.31)+(6*0.47)+(6*0.02)+(2*0.3)</f>
        <v>28.85</v>
      </c>
    </row>
    <row r="55" spans="1:6" ht="17.25" thickBot="1">
      <c r="A55" s="47"/>
      <c r="B55" s="48" t="s">
        <v>279</v>
      </c>
      <c r="C55" s="51" t="s">
        <v>272</v>
      </c>
      <c r="D55" s="50" t="s">
        <v>101</v>
      </c>
      <c r="E55" s="29">
        <f>(2*1.03)+(5*0.01)+(5*0.01)</f>
        <v>2.1599999999999997</v>
      </c>
      <c r="F55" s="30">
        <f>SUM(E52:E55)+11</f>
        <v>72.23</v>
      </c>
    </row>
    <row r="56" spans="1:6">
      <c r="A56" s="33">
        <v>45093</v>
      </c>
      <c r="B56" s="34" t="str">
        <f>葷!C19</f>
        <v>海苔飯</v>
      </c>
      <c r="C56" s="35" t="s">
        <v>274</v>
      </c>
      <c r="D56" s="36" t="s">
        <v>99</v>
      </c>
      <c r="E56" s="29">
        <v>6.7</v>
      </c>
    </row>
    <row r="57" spans="1:6">
      <c r="A57" s="37">
        <f>A56</f>
        <v>45093</v>
      </c>
      <c r="B57" s="53" t="str">
        <f>葷!D19</f>
        <v>筍干燉肉</v>
      </c>
      <c r="C57" s="63" t="s">
        <v>275</v>
      </c>
      <c r="D57" s="40" t="s">
        <v>100</v>
      </c>
      <c r="E57" s="29">
        <f>(65*0.03)+(12*0.12)+(5*0.31)+(20*0.19)+(1.5*3.16)</f>
        <v>13.479999999999999</v>
      </c>
    </row>
    <row r="58" spans="1:6">
      <c r="A58" s="41"/>
      <c r="B58" s="38" t="str">
        <f>葷!E19</f>
        <v>海結豆干片</v>
      </c>
      <c r="C58" s="42" t="s">
        <v>276</v>
      </c>
      <c r="D58" s="40" t="s">
        <v>100</v>
      </c>
      <c r="E58" s="29">
        <f>(35*0.27)+(12*0.87)+(18*2.16)+(8*0.03)+(5*0.43)</f>
        <v>61.160000000000004</v>
      </c>
    </row>
    <row r="59" spans="1:6">
      <c r="A59" s="41"/>
      <c r="B59" s="38" t="str">
        <f>葷!F19</f>
        <v>時蔬</v>
      </c>
      <c r="C59" s="42" t="s">
        <v>286</v>
      </c>
      <c r="D59" s="40" t="s">
        <v>102</v>
      </c>
      <c r="E59" s="29">
        <f>68*1</f>
        <v>68</v>
      </c>
    </row>
    <row r="60" spans="1:6" ht="17.25" thickBot="1">
      <c r="A60" s="47"/>
      <c r="B60" s="48" t="str">
        <f>葷!G19</f>
        <v>針菇三絲湯</v>
      </c>
      <c r="C60" s="49" t="s">
        <v>277</v>
      </c>
      <c r="D60" s="50" t="s">
        <v>101</v>
      </c>
      <c r="E60" s="29">
        <f>(12*0.19)+(3*0.31)+(3*0.27)+(3*0.55)</f>
        <v>5.67</v>
      </c>
      <c r="F60" s="30">
        <f>SUM(E56:E60)+11</f>
        <v>166.01</v>
      </c>
    </row>
    <row r="61" spans="1:6">
      <c r="A61" s="33">
        <v>45094</v>
      </c>
      <c r="B61" s="34" t="s">
        <v>81</v>
      </c>
      <c r="C61" s="35" t="s">
        <v>280</v>
      </c>
      <c r="D61" s="36" t="s">
        <v>105</v>
      </c>
      <c r="E61" s="29">
        <f>80*0.06</f>
        <v>4.8</v>
      </c>
    </row>
    <row r="62" spans="1:6">
      <c r="A62" s="37">
        <f>A61</f>
        <v>45094</v>
      </c>
      <c r="B62" s="53" t="s">
        <v>281</v>
      </c>
      <c r="C62" s="42" t="s">
        <v>282</v>
      </c>
      <c r="D62" s="40" t="s">
        <v>313</v>
      </c>
      <c r="E62" s="29">
        <f>(45*6.85)+(20*0.33)+(10*0.31)+(0.3*0.96)</f>
        <v>318.23800000000006</v>
      </c>
    </row>
    <row r="63" spans="1:6">
      <c r="A63" s="41"/>
      <c r="B63" s="38" t="s">
        <v>186</v>
      </c>
      <c r="C63" s="42" t="s">
        <v>231</v>
      </c>
      <c r="D63" s="40" t="s">
        <v>102</v>
      </c>
      <c r="E63" s="29">
        <v>70</v>
      </c>
    </row>
    <row r="64" spans="1:6" ht="17.25" thickBot="1">
      <c r="A64" s="47"/>
      <c r="B64" s="48" t="s">
        <v>57</v>
      </c>
      <c r="C64" s="49" t="s">
        <v>283</v>
      </c>
      <c r="D64" s="50" t="s">
        <v>101</v>
      </c>
      <c r="E64" s="29">
        <f>(23*1.4)+(8*0.01)+(4*0.27)</f>
        <v>33.359999999999992</v>
      </c>
      <c r="F64" s="30">
        <f>SUM(E61:E64)+110</f>
        <v>536.39800000000014</v>
      </c>
    </row>
    <row r="65" spans="1:6">
      <c r="A65" s="33">
        <v>45096</v>
      </c>
      <c r="B65" s="34" t="str">
        <f>葷!C21</f>
        <v>黑芝麻       有機米飯</v>
      </c>
      <c r="C65" s="35" t="s">
        <v>284</v>
      </c>
      <c r="D65" s="36" t="s">
        <v>99</v>
      </c>
      <c r="E65" s="29">
        <v>5.0999999999999996</v>
      </c>
    </row>
    <row r="66" spans="1:6">
      <c r="A66" s="37">
        <f>A65</f>
        <v>45096</v>
      </c>
      <c r="B66" s="38" t="str">
        <f>葷!D21</f>
        <v>甜豆乳燒雞</v>
      </c>
      <c r="C66" s="39" t="s">
        <v>89</v>
      </c>
      <c r="D66" s="40" t="s">
        <v>314</v>
      </c>
      <c r="E66" s="29">
        <f>(70*0.08)+(15*0.04)+(10*0.19)+(8*0.07)</f>
        <v>8.66</v>
      </c>
    </row>
    <row r="67" spans="1:6">
      <c r="A67" s="37"/>
      <c r="B67" s="38" t="str">
        <f>葷!E21</f>
        <v>肉絲炒海茸</v>
      </c>
      <c r="C67" s="39" t="s">
        <v>90</v>
      </c>
      <c r="D67" s="40" t="s">
        <v>104</v>
      </c>
    </row>
    <row r="68" spans="1:6">
      <c r="A68" s="41"/>
      <c r="B68" s="53" t="str">
        <f>葷!F21</f>
        <v>北農有機青菜</v>
      </c>
      <c r="C68" s="61" t="s">
        <v>236</v>
      </c>
      <c r="D68" s="40" t="s">
        <v>102</v>
      </c>
      <c r="E68" s="29">
        <f>(35*0.03)+(20*0.12)+(5*0.49)+(5*0.31)+(3*0.45)+(2*0.5)</f>
        <v>9.8000000000000007</v>
      </c>
    </row>
    <row r="69" spans="1:6" ht="17.25" thickBot="1">
      <c r="A69" s="47"/>
      <c r="B69" s="48" t="str">
        <f>葷!G21</f>
        <v>＊蝦香粗米粉湯</v>
      </c>
      <c r="C69" s="97" t="s">
        <v>285</v>
      </c>
      <c r="D69" s="50" t="s">
        <v>101</v>
      </c>
      <c r="E69" s="29">
        <f>(0.8*3.42)+(8*0.47)</f>
        <v>6.4960000000000004</v>
      </c>
      <c r="F69" s="30">
        <f>SUM(E65:E69)+11</f>
        <v>41.056000000000004</v>
      </c>
    </row>
    <row r="70" spans="1:6">
      <c r="A70" s="33">
        <v>45097</v>
      </c>
      <c r="B70" s="34" t="s">
        <v>287</v>
      </c>
      <c r="C70" s="62" t="s">
        <v>290</v>
      </c>
      <c r="D70" s="36" t="s">
        <v>105</v>
      </c>
      <c r="E70" s="29">
        <v>5.0999999999999996</v>
      </c>
    </row>
    <row r="71" spans="1:6">
      <c r="A71" s="37">
        <f>A70</f>
        <v>45097</v>
      </c>
      <c r="B71" s="38" t="s">
        <v>288</v>
      </c>
      <c r="C71" s="39" t="s">
        <v>289</v>
      </c>
      <c r="D71" s="40" t="s">
        <v>315</v>
      </c>
      <c r="E71" s="29">
        <f>(75*0.09)+(18*2.16)+(2*1.91)</f>
        <v>49.45</v>
      </c>
    </row>
    <row r="72" spans="1:6">
      <c r="A72" s="43"/>
      <c r="B72" s="44" t="s">
        <v>173</v>
      </c>
      <c r="C72" s="54" t="s">
        <v>270</v>
      </c>
      <c r="D72" s="46" t="s">
        <v>102</v>
      </c>
      <c r="E72" s="29">
        <f>(65*0.5)+(2*0.03)</f>
        <v>32.56</v>
      </c>
    </row>
    <row r="73" spans="1:6" ht="17.25" thickBot="1">
      <c r="A73" s="47"/>
      <c r="B73" s="48" t="s">
        <v>82</v>
      </c>
      <c r="C73" s="49" t="s">
        <v>91</v>
      </c>
      <c r="D73" s="50" t="s">
        <v>101</v>
      </c>
      <c r="E73" s="29">
        <f>(23*0.14)+(8*0.31)+(5*0.19)</f>
        <v>6.65</v>
      </c>
      <c r="F73" s="30">
        <f>SUM(E70:E73)+11</f>
        <v>104.76000000000002</v>
      </c>
    </row>
    <row r="74" spans="1:6">
      <c r="A74" s="33">
        <v>45098</v>
      </c>
      <c r="B74" s="34" t="str">
        <f>葷!C23</f>
        <v>葵瓜子飯</v>
      </c>
      <c r="C74" s="35" t="s">
        <v>92</v>
      </c>
      <c r="D74" s="36" t="s">
        <v>99</v>
      </c>
      <c r="E74" s="29">
        <v>6.7</v>
      </c>
    </row>
    <row r="75" spans="1:6">
      <c r="A75" s="37">
        <f>A74</f>
        <v>45098</v>
      </c>
      <c r="B75" s="53" t="str">
        <f>葷!D23</f>
        <v>香菇滷肉燥</v>
      </c>
      <c r="C75" s="63" t="s">
        <v>291</v>
      </c>
      <c r="D75" s="40" t="s">
        <v>100</v>
      </c>
      <c r="E75" s="29">
        <f>(65*0.03)+(12*0.12)+(5*0.31)+(20*0.19)+(1.5*3.16)</f>
        <v>13.479999999999999</v>
      </c>
    </row>
    <row r="76" spans="1:6">
      <c r="A76" s="41"/>
      <c r="B76" s="38" t="str">
        <f>葷!E23</f>
        <v>＊木須絲瓜片</v>
      </c>
      <c r="C76" s="42" t="s">
        <v>292</v>
      </c>
      <c r="D76" s="40" t="s">
        <v>101</v>
      </c>
      <c r="E76" s="29">
        <f>(35*0.27)+(12*0.87)+(18*2.16)+(8*0.03)+(5*0.43)</f>
        <v>61.160000000000004</v>
      </c>
    </row>
    <row r="77" spans="1:6">
      <c r="A77" s="41"/>
      <c r="B77" s="38" t="str">
        <f>葷!F23</f>
        <v>時蔬</v>
      </c>
      <c r="C77" s="42" t="s">
        <v>231</v>
      </c>
      <c r="D77" s="40" t="s">
        <v>102</v>
      </c>
      <c r="E77" s="29">
        <f>68*1</f>
        <v>68</v>
      </c>
    </row>
    <row r="78" spans="1:6" ht="17.25" thickBot="1">
      <c r="A78" s="47"/>
      <c r="B78" s="48" t="str">
        <f>葷!G23</f>
        <v>香菜肉羹清湯</v>
      </c>
      <c r="C78" s="49" t="s">
        <v>293</v>
      </c>
      <c r="D78" s="50" t="s">
        <v>101</v>
      </c>
      <c r="E78" s="29">
        <f>(12*0.19)+(3*0.31)+(3*0.27)+(3*0.55)</f>
        <v>5.67</v>
      </c>
      <c r="F78" s="30">
        <f>SUM(E74:E78)+11</f>
        <v>166.01</v>
      </c>
    </row>
    <row r="79" spans="1:6">
      <c r="A79" s="33">
        <v>45103</v>
      </c>
      <c r="B79" s="34" t="s">
        <v>294</v>
      </c>
      <c r="C79" s="35" t="s">
        <v>299</v>
      </c>
      <c r="D79" s="36" t="s">
        <v>101</v>
      </c>
      <c r="E79" s="29">
        <v>5.2</v>
      </c>
    </row>
    <row r="80" spans="1:6">
      <c r="A80" s="37">
        <f>A79</f>
        <v>45103</v>
      </c>
      <c r="B80" s="38" t="s">
        <v>295</v>
      </c>
      <c r="C80" s="42" t="s">
        <v>94</v>
      </c>
      <c r="D80" s="40" t="s">
        <v>109</v>
      </c>
      <c r="E80" s="29">
        <f>(75*0.09)+(20*0.19)+(3*0.11)+(5*0.01)</f>
        <v>10.930000000000001</v>
      </c>
    </row>
    <row r="81" spans="1:6">
      <c r="A81" s="41"/>
      <c r="B81" s="38" t="s">
        <v>296</v>
      </c>
      <c r="C81" s="42" t="s">
        <v>301</v>
      </c>
      <c r="D81" s="40" t="s">
        <v>102</v>
      </c>
      <c r="E81" s="29">
        <f>65*0.83</f>
        <v>53.949999999999996</v>
      </c>
    </row>
    <row r="82" spans="1:6" ht="17.25" thickBot="1">
      <c r="A82" s="47"/>
      <c r="B82" s="48" t="s">
        <v>297</v>
      </c>
      <c r="C82" s="49" t="s">
        <v>298</v>
      </c>
      <c r="D82" s="50" t="s">
        <v>101</v>
      </c>
      <c r="E82" s="29">
        <f>(25*0.27)+(8*0.31)+(6*0.03)</f>
        <v>9.41</v>
      </c>
      <c r="F82" s="30">
        <f>SUM(E79:E82)+11</f>
        <v>90.49</v>
      </c>
    </row>
    <row r="83" spans="1:6">
      <c r="A83" s="33">
        <v>45104</v>
      </c>
      <c r="B83" s="34" t="str">
        <f>葷!C25</f>
        <v>有機米飯   (補助)</v>
      </c>
      <c r="C83" s="62" t="s">
        <v>83</v>
      </c>
      <c r="D83" s="36" t="s">
        <v>99</v>
      </c>
      <c r="E83" s="29">
        <f>(70*0.06)+(10*0.4)</f>
        <v>8.1999999999999993</v>
      </c>
    </row>
    <row r="84" spans="1:6">
      <c r="A84" s="37">
        <f>A83</f>
        <v>45104</v>
      </c>
      <c r="B84" s="38" t="str">
        <f>葷!D25</f>
        <v>可樂燉雞腿排X1</v>
      </c>
      <c r="C84" s="42" t="s">
        <v>300</v>
      </c>
      <c r="D84" s="40" t="s">
        <v>100</v>
      </c>
      <c r="E84" s="29">
        <f>(60*0.03)+(30*0.12)+(5*0.31)+(2*3.16)+(2*1.44)</f>
        <v>16.149999999999999</v>
      </c>
    </row>
    <row r="85" spans="1:6">
      <c r="A85" s="41"/>
      <c r="B85" s="38" t="str">
        <f>葷!E25</f>
        <v>什錦燴冬瓜</v>
      </c>
      <c r="C85" s="42" t="s">
        <v>96</v>
      </c>
      <c r="D85" s="40" t="s">
        <v>106</v>
      </c>
      <c r="E85" s="29">
        <f>(55*0.3)+(18*0.19)+(6*0.07)+(3*0.11)</f>
        <v>20.67</v>
      </c>
    </row>
    <row r="86" spans="1:6">
      <c r="A86" s="43"/>
      <c r="B86" s="44" t="str">
        <f>葷!F25</f>
        <v>北農有機青菜</v>
      </c>
      <c r="C86" s="54" t="s">
        <v>236</v>
      </c>
      <c r="D86" s="46" t="s">
        <v>102</v>
      </c>
      <c r="E86" s="29">
        <f>(70*0.39)+(1.5*0.07)</f>
        <v>27.405000000000001</v>
      </c>
    </row>
    <row r="87" spans="1:6" ht="17.25" thickBot="1">
      <c r="A87" s="47"/>
      <c r="B87" s="48" t="str">
        <f>葷!G25</f>
        <v>＊(熱)芋頭牛奶西米露</v>
      </c>
      <c r="C87" s="49" t="s">
        <v>302</v>
      </c>
      <c r="D87" s="50" t="s">
        <v>101</v>
      </c>
      <c r="E87" s="29">
        <f>(8*1.17)+(10*0.22)+(15*9.12)</f>
        <v>148.35999999999999</v>
      </c>
      <c r="F87" s="30">
        <f>SUM(E83:E87)+11</f>
        <v>231.78499999999997</v>
      </c>
    </row>
    <row r="88" spans="1:6">
      <c r="A88" s="33">
        <v>45105</v>
      </c>
      <c r="B88" s="34" t="str">
        <f>葷!C26</f>
        <v>雙色雜糧飯</v>
      </c>
      <c r="C88" s="55" t="s">
        <v>303</v>
      </c>
      <c r="D88" s="64" t="s">
        <v>99</v>
      </c>
      <c r="E88" s="29">
        <f>80*0.06</f>
        <v>4.8</v>
      </c>
    </row>
    <row r="89" spans="1:6">
      <c r="A89" s="37">
        <f>A88</f>
        <v>45105</v>
      </c>
      <c r="B89" s="38" t="str">
        <f>葷!D26</f>
        <v>塔香紫茄燒魚</v>
      </c>
      <c r="C89" s="65" t="s">
        <v>304</v>
      </c>
      <c r="D89" s="40" t="s">
        <v>315</v>
      </c>
      <c r="E89" s="29">
        <f>(85*0.08)+(8*0.1)+(3*0.14)</f>
        <v>8.02</v>
      </c>
    </row>
    <row r="90" spans="1:6">
      <c r="A90" s="41"/>
      <c r="B90" s="38" t="str">
        <f>葷!E26</f>
        <v>芹香炒干片</v>
      </c>
      <c r="C90" s="66" t="s">
        <v>305</v>
      </c>
      <c r="D90" s="40" t="s">
        <v>104</v>
      </c>
      <c r="E90" s="29">
        <f>(70*0.51)+(5*0.31)+(3*0.27)+(5*0.03)</f>
        <v>38.21</v>
      </c>
    </row>
    <row r="91" spans="1:6">
      <c r="A91" s="41"/>
      <c r="B91" s="38" t="str">
        <f>葷!F26</f>
        <v>時蔬</v>
      </c>
      <c r="C91" s="42" t="s">
        <v>231</v>
      </c>
      <c r="D91" s="40" t="s">
        <v>102</v>
      </c>
      <c r="E91" s="29">
        <v>70</v>
      </c>
    </row>
    <row r="92" spans="1:6" ht="17.25" thickBot="1">
      <c r="A92" s="47"/>
      <c r="B92" s="48" t="str">
        <f>葷!G26</f>
        <v>四神湯</v>
      </c>
      <c r="C92" s="51" t="s">
        <v>97</v>
      </c>
      <c r="D92" s="50" t="s">
        <v>101</v>
      </c>
      <c r="E92" s="29">
        <f>(12*0.03)+(10*0.04)+(2*0.31)+(5*0.27)+(3*0.47)+(15*9.12)</f>
        <v>140.93999999999997</v>
      </c>
      <c r="F92" s="30">
        <f>SUM(E88:E92)+11</f>
        <v>272.96999999999997</v>
      </c>
    </row>
    <row r="93" spans="1:6">
      <c r="A93" s="33">
        <v>45106</v>
      </c>
      <c r="B93" s="34" t="str">
        <f>葷!C27</f>
        <v>糙米有機米飯</v>
      </c>
      <c r="C93" s="35" t="s">
        <v>306</v>
      </c>
      <c r="D93" s="36" t="s">
        <v>99</v>
      </c>
      <c r="E93" s="29">
        <f>80*0.06</f>
        <v>4.8</v>
      </c>
    </row>
    <row r="94" spans="1:6">
      <c r="A94" s="37">
        <f>A93</f>
        <v>45106</v>
      </c>
      <c r="B94" s="38" t="str">
        <f>葷!D27</f>
        <v>梅干扣肉</v>
      </c>
      <c r="C94" s="63" t="s">
        <v>307</v>
      </c>
      <c r="D94" s="40" t="s">
        <v>316</v>
      </c>
      <c r="E94" s="29">
        <f>(85*0.08)+(8*0.1)+(3*0.14)</f>
        <v>8.02</v>
      </c>
    </row>
    <row r="95" spans="1:6">
      <c r="A95" s="37"/>
      <c r="B95" s="38" t="str">
        <f>葷!E27</f>
        <v>肉醬馬鈴薯</v>
      </c>
      <c r="C95" s="63" t="s">
        <v>308</v>
      </c>
      <c r="D95" s="40" t="s">
        <v>317</v>
      </c>
    </row>
    <row r="96" spans="1:6">
      <c r="A96" s="41"/>
      <c r="B96" s="38" t="str">
        <f>葷!F27</f>
        <v>北農有機青菜</v>
      </c>
      <c r="C96" s="42" t="s">
        <v>236</v>
      </c>
      <c r="D96" s="40" t="s">
        <v>102</v>
      </c>
      <c r="E96" s="29">
        <v>70</v>
      </c>
    </row>
    <row r="97" spans="1:6" ht="17.25" thickBot="1">
      <c r="A97" s="47"/>
      <c r="B97" s="48" t="str">
        <f>葷!G27</f>
        <v>薑絲大黃瓜湯</v>
      </c>
      <c r="C97" s="49" t="s">
        <v>309</v>
      </c>
      <c r="D97" s="50" t="s">
        <v>101</v>
      </c>
      <c r="E97" s="29">
        <f>(12*0.03)+(10*0.04)+(2*0.31)+(5*0.27)+(3*0.47)+(15*9.12)</f>
        <v>140.93999999999997</v>
      </c>
      <c r="F97" s="30">
        <f>SUM(E93:E97)+11</f>
        <v>234.75999999999996</v>
      </c>
    </row>
    <row r="98" spans="1:6">
      <c r="A98" s="33">
        <v>44742</v>
      </c>
      <c r="B98" s="34" t="str">
        <f>葷!C28</f>
        <v>芝麻紅藜毛豆仁飯</v>
      </c>
      <c r="C98" s="35" t="s">
        <v>310</v>
      </c>
      <c r="D98" s="36" t="s">
        <v>99</v>
      </c>
    </row>
    <row r="99" spans="1:6">
      <c r="A99" s="37">
        <f>A98</f>
        <v>44742</v>
      </c>
      <c r="B99" s="38" t="str">
        <f>葷!D28</f>
        <v>＊四分干+滷蛋X1</v>
      </c>
      <c r="C99" s="42" t="s">
        <v>93</v>
      </c>
      <c r="D99" s="40" t="s">
        <v>110</v>
      </c>
    </row>
    <row r="100" spans="1:6">
      <c r="A100" s="41"/>
      <c r="B100" s="38" t="str">
        <f>葷!E28</f>
        <v>雜燴白菜</v>
      </c>
      <c r="C100" s="42" t="s">
        <v>311</v>
      </c>
      <c r="D100" s="40" t="s">
        <v>106</v>
      </c>
    </row>
    <row r="101" spans="1:6">
      <c r="A101" s="43"/>
      <c r="B101" s="44" t="str">
        <f>葷!F28</f>
        <v>時蔬</v>
      </c>
      <c r="C101" s="54" t="s">
        <v>231</v>
      </c>
      <c r="D101" s="46" t="s">
        <v>102</v>
      </c>
    </row>
    <row r="102" spans="1:6" ht="17.25" thickBot="1">
      <c r="A102" s="47"/>
      <c r="B102" s="48" t="str">
        <f>葷!G28</f>
        <v>紫菜鮮菇湯</v>
      </c>
      <c r="C102" s="51" t="s">
        <v>312</v>
      </c>
      <c r="D102" s="50" t="s">
        <v>101</v>
      </c>
      <c r="F102" s="30">
        <f>SUM(E98:E102)+11</f>
        <v>11</v>
      </c>
    </row>
    <row r="103" spans="1:6">
      <c r="A103" s="255" t="s">
        <v>34</v>
      </c>
      <c r="B103" s="255"/>
      <c r="C103" s="255"/>
      <c r="D103" s="255"/>
    </row>
    <row r="104" spans="1:6">
      <c r="A104" s="256" t="s">
        <v>35</v>
      </c>
      <c r="B104" s="257"/>
      <c r="C104" s="257"/>
      <c r="D104" s="257"/>
      <c r="F104" s="30">
        <f>SUM(F47:F103)/21</f>
        <v>116.71995238095236</v>
      </c>
    </row>
    <row r="105" spans="1:6">
      <c r="F105" s="30">
        <f>SUM(F3:F103)/21</f>
        <v>185.43276190476186</v>
      </c>
    </row>
  </sheetData>
  <mergeCells count="3">
    <mergeCell ref="A1:D1"/>
    <mergeCell ref="A103:D103"/>
    <mergeCell ref="A104:D10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8" orientation="portrait" r:id="rId1"/>
  <rowBreaks count="1" manualBreakCount="1">
    <brk id="46" max="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12C9-E581-47B8-89BD-A3DBDAC46937}">
  <dimension ref="A1:Q52"/>
  <sheetViews>
    <sheetView view="pageBreakPreview" zoomScale="85" zoomScaleNormal="85" zoomScaleSheetLayoutView="85" workbookViewId="0">
      <selection activeCell="F14" sqref="F14"/>
    </sheetView>
  </sheetViews>
  <sheetFormatPr defaultRowHeight="15.75"/>
  <cols>
    <col min="1" max="1" width="3" style="2" customWidth="1"/>
    <col min="2" max="2" width="2.75" style="2" customWidth="1"/>
    <col min="3" max="3" width="14.625" style="24" customWidth="1"/>
    <col min="4" max="4" width="28" style="25" customWidth="1"/>
    <col min="5" max="5" width="31.125" style="2" customWidth="1"/>
    <col min="6" max="6" width="24.125" style="2" customWidth="1"/>
    <col min="7" max="7" width="30.75" style="2" customWidth="1"/>
    <col min="8" max="13" width="3.625" style="26" customWidth="1"/>
    <col min="14" max="14" width="9" style="1"/>
    <col min="15" max="255" width="9" style="2"/>
    <col min="256" max="256" width="3" style="2" customWidth="1"/>
    <col min="257" max="257" width="2.75" style="2" customWidth="1"/>
    <col min="258" max="258" width="14.625" style="2" customWidth="1"/>
    <col min="259" max="259" width="28" style="2" customWidth="1"/>
    <col min="260" max="260" width="31.125" style="2" customWidth="1"/>
    <col min="261" max="261" width="24.125" style="2" customWidth="1"/>
    <col min="262" max="262" width="30.75" style="2" customWidth="1"/>
    <col min="263" max="267" width="3.625" style="2" customWidth="1"/>
    <col min="268" max="268" width="5.625" style="2" customWidth="1"/>
    <col min="269" max="269" width="3.625" style="2" customWidth="1"/>
    <col min="270" max="511" width="9" style="2"/>
    <col min="512" max="512" width="3" style="2" customWidth="1"/>
    <col min="513" max="513" width="2.75" style="2" customWidth="1"/>
    <col min="514" max="514" width="14.625" style="2" customWidth="1"/>
    <col min="515" max="515" width="28" style="2" customWidth="1"/>
    <col min="516" max="516" width="31.125" style="2" customWidth="1"/>
    <col min="517" max="517" width="24.125" style="2" customWidth="1"/>
    <col min="518" max="518" width="30.75" style="2" customWidth="1"/>
    <col min="519" max="523" width="3.625" style="2" customWidth="1"/>
    <col min="524" max="524" width="5.625" style="2" customWidth="1"/>
    <col min="525" max="525" width="3.625" style="2" customWidth="1"/>
    <col min="526" max="767" width="9" style="2"/>
    <col min="768" max="768" width="3" style="2" customWidth="1"/>
    <col min="769" max="769" width="2.75" style="2" customWidth="1"/>
    <col min="770" max="770" width="14.625" style="2" customWidth="1"/>
    <col min="771" max="771" width="28" style="2" customWidth="1"/>
    <col min="772" max="772" width="31.125" style="2" customWidth="1"/>
    <col min="773" max="773" width="24.125" style="2" customWidth="1"/>
    <col min="774" max="774" width="30.75" style="2" customWidth="1"/>
    <col min="775" max="779" width="3.625" style="2" customWidth="1"/>
    <col min="780" max="780" width="5.625" style="2" customWidth="1"/>
    <col min="781" max="781" width="3.625" style="2" customWidth="1"/>
    <col min="782" max="1023" width="9" style="2"/>
    <col min="1024" max="1024" width="3" style="2" customWidth="1"/>
    <col min="1025" max="1025" width="2.75" style="2" customWidth="1"/>
    <col min="1026" max="1026" width="14.625" style="2" customWidth="1"/>
    <col min="1027" max="1027" width="28" style="2" customWidth="1"/>
    <col min="1028" max="1028" width="31.125" style="2" customWidth="1"/>
    <col min="1029" max="1029" width="24.125" style="2" customWidth="1"/>
    <col min="1030" max="1030" width="30.75" style="2" customWidth="1"/>
    <col min="1031" max="1035" width="3.625" style="2" customWidth="1"/>
    <col min="1036" max="1036" width="5.625" style="2" customWidth="1"/>
    <col min="1037" max="1037" width="3.625" style="2" customWidth="1"/>
    <col min="1038" max="1279" width="9" style="2"/>
    <col min="1280" max="1280" width="3" style="2" customWidth="1"/>
    <col min="1281" max="1281" width="2.75" style="2" customWidth="1"/>
    <col min="1282" max="1282" width="14.625" style="2" customWidth="1"/>
    <col min="1283" max="1283" width="28" style="2" customWidth="1"/>
    <col min="1284" max="1284" width="31.125" style="2" customWidth="1"/>
    <col min="1285" max="1285" width="24.125" style="2" customWidth="1"/>
    <col min="1286" max="1286" width="30.75" style="2" customWidth="1"/>
    <col min="1287" max="1291" width="3.625" style="2" customWidth="1"/>
    <col min="1292" max="1292" width="5.625" style="2" customWidth="1"/>
    <col min="1293" max="1293" width="3.625" style="2" customWidth="1"/>
    <col min="1294" max="1535" width="9" style="2"/>
    <col min="1536" max="1536" width="3" style="2" customWidth="1"/>
    <col min="1537" max="1537" width="2.75" style="2" customWidth="1"/>
    <col min="1538" max="1538" width="14.625" style="2" customWidth="1"/>
    <col min="1539" max="1539" width="28" style="2" customWidth="1"/>
    <col min="1540" max="1540" width="31.125" style="2" customWidth="1"/>
    <col min="1541" max="1541" width="24.125" style="2" customWidth="1"/>
    <col min="1542" max="1542" width="30.75" style="2" customWidth="1"/>
    <col min="1543" max="1547" width="3.625" style="2" customWidth="1"/>
    <col min="1548" max="1548" width="5.625" style="2" customWidth="1"/>
    <col min="1549" max="1549" width="3.625" style="2" customWidth="1"/>
    <col min="1550" max="1791" width="9" style="2"/>
    <col min="1792" max="1792" width="3" style="2" customWidth="1"/>
    <col min="1793" max="1793" width="2.75" style="2" customWidth="1"/>
    <col min="1794" max="1794" width="14.625" style="2" customWidth="1"/>
    <col min="1795" max="1795" width="28" style="2" customWidth="1"/>
    <col min="1796" max="1796" width="31.125" style="2" customWidth="1"/>
    <col min="1797" max="1797" width="24.125" style="2" customWidth="1"/>
    <col min="1798" max="1798" width="30.75" style="2" customWidth="1"/>
    <col min="1799" max="1803" width="3.625" style="2" customWidth="1"/>
    <col min="1804" max="1804" width="5.625" style="2" customWidth="1"/>
    <col min="1805" max="1805" width="3.625" style="2" customWidth="1"/>
    <col min="1806" max="2047" width="9" style="2"/>
    <col min="2048" max="2048" width="3" style="2" customWidth="1"/>
    <col min="2049" max="2049" width="2.75" style="2" customWidth="1"/>
    <col min="2050" max="2050" width="14.625" style="2" customWidth="1"/>
    <col min="2051" max="2051" width="28" style="2" customWidth="1"/>
    <col min="2052" max="2052" width="31.125" style="2" customWidth="1"/>
    <col min="2053" max="2053" width="24.125" style="2" customWidth="1"/>
    <col min="2054" max="2054" width="30.75" style="2" customWidth="1"/>
    <col min="2055" max="2059" width="3.625" style="2" customWidth="1"/>
    <col min="2060" max="2060" width="5.625" style="2" customWidth="1"/>
    <col min="2061" max="2061" width="3.625" style="2" customWidth="1"/>
    <col min="2062" max="2303" width="9" style="2"/>
    <col min="2304" max="2304" width="3" style="2" customWidth="1"/>
    <col min="2305" max="2305" width="2.75" style="2" customWidth="1"/>
    <col min="2306" max="2306" width="14.625" style="2" customWidth="1"/>
    <col min="2307" max="2307" width="28" style="2" customWidth="1"/>
    <col min="2308" max="2308" width="31.125" style="2" customWidth="1"/>
    <col min="2309" max="2309" width="24.125" style="2" customWidth="1"/>
    <col min="2310" max="2310" width="30.75" style="2" customWidth="1"/>
    <col min="2311" max="2315" width="3.625" style="2" customWidth="1"/>
    <col min="2316" max="2316" width="5.625" style="2" customWidth="1"/>
    <col min="2317" max="2317" width="3.625" style="2" customWidth="1"/>
    <col min="2318" max="2559" width="9" style="2"/>
    <col min="2560" max="2560" width="3" style="2" customWidth="1"/>
    <col min="2561" max="2561" width="2.75" style="2" customWidth="1"/>
    <col min="2562" max="2562" width="14.625" style="2" customWidth="1"/>
    <col min="2563" max="2563" width="28" style="2" customWidth="1"/>
    <col min="2564" max="2564" width="31.125" style="2" customWidth="1"/>
    <col min="2565" max="2565" width="24.125" style="2" customWidth="1"/>
    <col min="2566" max="2566" width="30.75" style="2" customWidth="1"/>
    <col min="2567" max="2571" width="3.625" style="2" customWidth="1"/>
    <col min="2572" max="2572" width="5.625" style="2" customWidth="1"/>
    <col min="2573" max="2573" width="3.625" style="2" customWidth="1"/>
    <col min="2574" max="2815" width="9" style="2"/>
    <col min="2816" max="2816" width="3" style="2" customWidth="1"/>
    <col min="2817" max="2817" width="2.75" style="2" customWidth="1"/>
    <col min="2818" max="2818" width="14.625" style="2" customWidth="1"/>
    <col min="2819" max="2819" width="28" style="2" customWidth="1"/>
    <col min="2820" max="2820" width="31.125" style="2" customWidth="1"/>
    <col min="2821" max="2821" width="24.125" style="2" customWidth="1"/>
    <col min="2822" max="2822" width="30.75" style="2" customWidth="1"/>
    <col min="2823" max="2827" width="3.625" style="2" customWidth="1"/>
    <col min="2828" max="2828" width="5.625" style="2" customWidth="1"/>
    <col min="2829" max="2829" width="3.625" style="2" customWidth="1"/>
    <col min="2830" max="3071" width="9" style="2"/>
    <col min="3072" max="3072" width="3" style="2" customWidth="1"/>
    <col min="3073" max="3073" width="2.75" style="2" customWidth="1"/>
    <col min="3074" max="3074" width="14.625" style="2" customWidth="1"/>
    <col min="3075" max="3075" width="28" style="2" customWidth="1"/>
    <col min="3076" max="3076" width="31.125" style="2" customWidth="1"/>
    <col min="3077" max="3077" width="24.125" style="2" customWidth="1"/>
    <col min="3078" max="3078" width="30.75" style="2" customWidth="1"/>
    <col min="3079" max="3083" width="3.625" style="2" customWidth="1"/>
    <col min="3084" max="3084" width="5.625" style="2" customWidth="1"/>
    <col min="3085" max="3085" width="3.625" style="2" customWidth="1"/>
    <col min="3086" max="3327" width="9" style="2"/>
    <col min="3328" max="3328" width="3" style="2" customWidth="1"/>
    <col min="3329" max="3329" width="2.75" style="2" customWidth="1"/>
    <col min="3330" max="3330" width="14.625" style="2" customWidth="1"/>
    <col min="3331" max="3331" width="28" style="2" customWidth="1"/>
    <col min="3332" max="3332" width="31.125" style="2" customWidth="1"/>
    <col min="3333" max="3333" width="24.125" style="2" customWidth="1"/>
    <col min="3334" max="3334" width="30.75" style="2" customWidth="1"/>
    <col min="3335" max="3339" width="3.625" style="2" customWidth="1"/>
    <col min="3340" max="3340" width="5.625" style="2" customWidth="1"/>
    <col min="3341" max="3341" width="3.625" style="2" customWidth="1"/>
    <col min="3342" max="3583" width="9" style="2"/>
    <col min="3584" max="3584" width="3" style="2" customWidth="1"/>
    <col min="3585" max="3585" width="2.75" style="2" customWidth="1"/>
    <col min="3586" max="3586" width="14.625" style="2" customWidth="1"/>
    <col min="3587" max="3587" width="28" style="2" customWidth="1"/>
    <col min="3588" max="3588" width="31.125" style="2" customWidth="1"/>
    <col min="3589" max="3589" width="24.125" style="2" customWidth="1"/>
    <col min="3590" max="3590" width="30.75" style="2" customWidth="1"/>
    <col min="3591" max="3595" width="3.625" style="2" customWidth="1"/>
    <col min="3596" max="3596" width="5.625" style="2" customWidth="1"/>
    <col min="3597" max="3597" width="3.625" style="2" customWidth="1"/>
    <col min="3598" max="3839" width="9" style="2"/>
    <col min="3840" max="3840" width="3" style="2" customWidth="1"/>
    <col min="3841" max="3841" width="2.75" style="2" customWidth="1"/>
    <col min="3842" max="3842" width="14.625" style="2" customWidth="1"/>
    <col min="3843" max="3843" width="28" style="2" customWidth="1"/>
    <col min="3844" max="3844" width="31.125" style="2" customWidth="1"/>
    <col min="3845" max="3845" width="24.125" style="2" customWidth="1"/>
    <col min="3846" max="3846" width="30.75" style="2" customWidth="1"/>
    <col min="3847" max="3851" width="3.625" style="2" customWidth="1"/>
    <col min="3852" max="3852" width="5.625" style="2" customWidth="1"/>
    <col min="3853" max="3853" width="3.625" style="2" customWidth="1"/>
    <col min="3854" max="4095" width="9" style="2"/>
    <col min="4096" max="4096" width="3" style="2" customWidth="1"/>
    <col min="4097" max="4097" width="2.75" style="2" customWidth="1"/>
    <col min="4098" max="4098" width="14.625" style="2" customWidth="1"/>
    <col min="4099" max="4099" width="28" style="2" customWidth="1"/>
    <col min="4100" max="4100" width="31.125" style="2" customWidth="1"/>
    <col min="4101" max="4101" width="24.125" style="2" customWidth="1"/>
    <col min="4102" max="4102" width="30.75" style="2" customWidth="1"/>
    <col min="4103" max="4107" width="3.625" style="2" customWidth="1"/>
    <col min="4108" max="4108" width="5.625" style="2" customWidth="1"/>
    <col min="4109" max="4109" width="3.625" style="2" customWidth="1"/>
    <col min="4110" max="4351" width="9" style="2"/>
    <col min="4352" max="4352" width="3" style="2" customWidth="1"/>
    <col min="4353" max="4353" width="2.75" style="2" customWidth="1"/>
    <col min="4354" max="4354" width="14.625" style="2" customWidth="1"/>
    <col min="4355" max="4355" width="28" style="2" customWidth="1"/>
    <col min="4356" max="4356" width="31.125" style="2" customWidth="1"/>
    <col min="4357" max="4357" width="24.125" style="2" customWidth="1"/>
    <col min="4358" max="4358" width="30.75" style="2" customWidth="1"/>
    <col min="4359" max="4363" width="3.625" style="2" customWidth="1"/>
    <col min="4364" max="4364" width="5.625" style="2" customWidth="1"/>
    <col min="4365" max="4365" width="3.625" style="2" customWidth="1"/>
    <col min="4366" max="4607" width="9" style="2"/>
    <col min="4608" max="4608" width="3" style="2" customWidth="1"/>
    <col min="4609" max="4609" width="2.75" style="2" customWidth="1"/>
    <col min="4610" max="4610" width="14.625" style="2" customWidth="1"/>
    <col min="4611" max="4611" width="28" style="2" customWidth="1"/>
    <col min="4612" max="4612" width="31.125" style="2" customWidth="1"/>
    <col min="4613" max="4613" width="24.125" style="2" customWidth="1"/>
    <col min="4614" max="4614" width="30.75" style="2" customWidth="1"/>
    <col min="4615" max="4619" width="3.625" style="2" customWidth="1"/>
    <col min="4620" max="4620" width="5.625" style="2" customWidth="1"/>
    <col min="4621" max="4621" width="3.625" style="2" customWidth="1"/>
    <col min="4622" max="4863" width="9" style="2"/>
    <col min="4864" max="4864" width="3" style="2" customWidth="1"/>
    <col min="4865" max="4865" width="2.75" style="2" customWidth="1"/>
    <col min="4866" max="4866" width="14.625" style="2" customWidth="1"/>
    <col min="4867" max="4867" width="28" style="2" customWidth="1"/>
    <col min="4868" max="4868" width="31.125" style="2" customWidth="1"/>
    <col min="4869" max="4869" width="24.125" style="2" customWidth="1"/>
    <col min="4870" max="4870" width="30.75" style="2" customWidth="1"/>
    <col min="4871" max="4875" width="3.625" style="2" customWidth="1"/>
    <col min="4876" max="4876" width="5.625" style="2" customWidth="1"/>
    <col min="4877" max="4877" width="3.625" style="2" customWidth="1"/>
    <col min="4878" max="5119" width="9" style="2"/>
    <col min="5120" max="5120" width="3" style="2" customWidth="1"/>
    <col min="5121" max="5121" width="2.75" style="2" customWidth="1"/>
    <col min="5122" max="5122" width="14.625" style="2" customWidth="1"/>
    <col min="5123" max="5123" width="28" style="2" customWidth="1"/>
    <col min="5124" max="5124" width="31.125" style="2" customWidth="1"/>
    <col min="5125" max="5125" width="24.125" style="2" customWidth="1"/>
    <col min="5126" max="5126" width="30.75" style="2" customWidth="1"/>
    <col min="5127" max="5131" width="3.625" style="2" customWidth="1"/>
    <col min="5132" max="5132" width="5.625" style="2" customWidth="1"/>
    <col min="5133" max="5133" width="3.625" style="2" customWidth="1"/>
    <col min="5134" max="5375" width="9" style="2"/>
    <col min="5376" max="5376" width="3" style="2" customWidth="1"/>
    <col min="5377" max="5377" width="2.75" style="2" customWidth="1"/>
    <col min="5378" max="5378" width="14.625" style="2" customWidth="1"/>
    <col min="5379" max="5379" width="28" style="2" customWidth="1"/>
    <col min="5380" max="5380" width="31.125" style="2" customWidth="1"/>
    <col min="5381" max="5381" width="24.125" style="2" customWidth="1"/>
    <col min="5382" max="5382" width="30.75" style="2" customWidth="1"/>
    <col min="5383" max="5387" width="3.625" style="2" customWidth="1"/>
    <col min="5388" max="5388" width="5.625" style="2" customWidth="1"/>
    <col min="5389" max="5389" width="3.625" style="2" customWidth="1"/>
    <col min="5390" max="5631" width="9" style="2"/>
    <col min="5632" max="5632" width="3" style="2" customWidth="1"/>
    <col min="5633" max="5633" width="2.75" style="2" customWidth="1"/>
    <col min="5634" max="5634" width="14.625" style="2" customWidth="1"/>
    <col min="5635" max="5635" width="28" style="2" customWidth="1"/>
    <col min="5636" max="5636" width="31.125" style="2" customWidth="1"/>
    <col min="5637" max="5637" width="24.125" style="2" customWidth="1"/>
    <col min="5638" max="5638" width="30.75" style="2" customWidth="1"/>
    <col min="5639" max="5643" width="3.625" style="2" customWidth="1"/>
    <col min="5644" max="5644" width="5.625" style="2" customWidth="1"/>
    <col min="5645" max="5645" width="3.625" style="2" customWidth="1"/>
    <col min="5646" max="5887" width="9" style="2"/>
    <col min="5888" max="5888" width="3" style="2" customWidth="1"/>
    <col min="5889" max="5889" width="2.75" style="2" customWidth="1"/>
    <col min="5890" max="5890" width="14.625" style="2" customWidth="1"/>
    <col min="5891" max="5891" width="28" style="2" customWidth="1"/>
    <col min="5892" max="5892" width="31.125" style="2" customWidth="1"/>
    <col min="5893" max="5893" width="24.125" style="2" customWidth="1"/>
    <col min="5894" max="5894" width="30.75" style="2" customWidth="1"/>
    <col min="5895" max="5899" width="3.625" style="2" customWidth="1"/>
    <col min="5900" max="5900" width="5.625" style="2" customWidth="1"/>
    <col min="5901" max="5901" width="3.625" style="2" customWidth="1"/>
    <col min="5902" max="6143" width="9" style="2"/>
    <col min="6144" max="6144" width="3" style="2" customWidth="1"/>
    <col min="6145" max="6145" width="2.75" style="2" customWidth="1"/>
    <col min="6146" max="6146" width="14.625" style="2" customWidth="1"/>
    <col min="6147" max="6147" width="28" style="2" customWidth="1"/>
    <col min="6148" max="6148" width="31.125" style="2" customWidth="1"/>
    <col min="6149" max="6149" width="24.125" style="2" customWidth="1"/>
    <col min="6150" max="6150" width="30.75" style="2" customWidth="1"/>
    <col min="6151" max="6155" width="3.625" style="2" customWidth="1"/>
    <col min="6156" max="6156" width="5.625" style="2" customWidth="1"/>
    <col min="6157" max="6157" width="3.625" style="2" customWidth="1"/>
    <col min="6158" max="6399" width="9" style="2"/>
    <col min="6400" max="6400" width="3" style="2" customWidth="1"/>
    <col min="6401" max="6401" width="2.75" style="2" customWidth="1"/>
    <col min="6402" max="6402" width="14.625" style="2" customWidth="1"/>
    <col min="6403" max="6403" width="28" style="2" customWidth="1"/>
    <col min="6404" max="6404" width="31.125" style="2" customWidth="1"/>
    <col min="6405" max="6405" width="24.125" style="2" customWidth="1"/>
    <col min="6406" max="6406" width="30.75" style="2" customWidth="1"/>
    <col min="6407" max="6411" width="3.625" style="2" customWidth="1"/>
    <col min="6412" max="6412" width="5.625" style="2" customWidth="1"/>
    <col min="6413" max="6413" width="3.625" style="2" customWidth="1"/>
    <col min="6414" max="6655" width="9" style="2"/>
    <col min="6656" max="6656" width="3" style="2" customWidth="1"/>
    <col min="6657" max="6657" width="2.75" style="2" customWidth="1"/>
    <col min="6658" max="6658" width="14.625" style="2" customWidth="1"/>
    <col min="6659" max="6659" width="28" style="2" customWidth="1"/>
    <col min="6660" max="6660" width="31.125" style="2" customWidth="1"/>
    <col min="6661" max="6661" width="24.125" style="2" customWidth="1"/>
    <col min="6662" max="6662" width="30.75" style="2" customWidth="1"/>
    <col min="6663" max="6667" width="3.625" style="2" customWidth="1"/>
    <col min="6668" max="6668" width="5.625" style="2" customWidth="1"/>
    <col min="6669" max="6669" width="3.625" style="2" customWidth="1"/>
    <col min="6670" max="6911" width="9" style="2"/>
    <col min="6912" max="6912" width="3" style="2" customWidth="1"/>
    <col min="6913" max="6913" width="2.75" style="2" customWidth="1"/>
    <col min="6914" max="6914" width="14.625" style="2" customWidth="1"/>
    <col min="6915" max="6915" width="28" style="2" customWidth="1"/>
    <col min="6916" max="6916" width="31.125" style="2" customWidth="1"/>
    <col min="6917" max="6917" width="24.125" style="2" customWidth="1"/>
    <col min="6918" max="6918" width="30.75" style="2" customWidth="1"/>
    <col min="6919" max="6923" width="3.625" style="2" customWidth="1"/>
    <col min="6924" max="6924" width="5.625" style="2" customWidth="1"/>
    <col min="6925" max="6925" width="3.625" style="2" customWidth="1"/>
    <col min="6926" max="7167" width="9" style="2"/>
    <col min="7168" max="7168" width="3" style="2" customWidth="1"/>
    <col min="7169" max="7169" width="2.75" style="2" customWidth="1"/>
    <col min="7170" max="7170" width="14.625" style="2" customWidth="1"/>
    <col min="7171" max="7171" width="28" style="2" customWidth="1"/>
    <col min="7172" max="7172" width="31.125" style="2" customWidth="1"/>
    <col min="7173" max="7173" width="24.125" style="2" customWidth="1"/>
    <col min="7174" max="7174" width="30.75" style="2" customWidth="1"/>
    <col min="7175" max="7179" width="3.625" style="2" customWidth="1"/>
    <col min="7180" max="7180" width="5.625" style="2" customWidth="1"/>
    <col min="7181" max="7181" width="3.625" style="2" customWidth="1"/>
    <col min="7182" max="7423" width="9" style="2"/>
    <col min="7424" max="7424" width="3" style="2" customWidth="1"/>
    <col min="7425" max="7425" width="2.75" style="2" customWidth="1"/>
    <col min="7426" max="7426" width="14.625" style="2" customWidth="1"/>
    <col min="7427" max="7427" width="28" style="2" customWidth="1"/>
    <col min="7428" max="7428" width="31.125" style="2" customWidth="1"/>
    <col min="7429" max="7429" width="24.125" style="2" customWidth="1"/>
    <col min="7430" max="7430" width="30.75" style="2" customWidth="1"/>
    <col min="7431" max="7435" width="3.625" style="2" customWidth="1"/>
    <col min="7436" max="7436" width="5.625" style="2" customWidth="1"/>
    <col min="7437" max="7437" width="3.625" style="2" customWidth="1"/>
    <col min="7438" max="7679" width="9" style="2"/>
    <col min="7680" max="7680" width="3" style="2" customWidth="1"/>
    <col min="7681" max="7681" width="2.75" style="2" customWidth="1"/>
    <col min="7682" max="7682" width="14.625" style="2" customWidth="1"/>
    <col min="7683" max="7683" width="28" style="2" customWidth="1"/>
    <col min="7684" max="7684" width="31.125" style="2" customWidth="1"/>
    <col min="7685" max="7685" width="24.125" style="2" customWidth="1"/>
    <col min="7686" max="7686" width="30.75" style="2" customWidth="1"/>
    <col min="7687" max="7691" width="3.625" style="2" customWidth="1"/>
    <col min="7692" max="7692" width="5.625" style="2" customWidth="1"/>
    <col min="7693" max="7693" width="3.625" style="2" customWidth="1"/>
    <col min="7694" max="7935" width="9" style="2"/>
    <col min="7936" max="7936" width="3" style="2" customWidth="1"/>
    <col min="7937" max="7937" width="2.75" style="2" customWidth="1"/>
    <col min="7938" max="7938" width="14.625" style="2" customWidth="1"/>
    <col min="7939" max="7939" width="28" style="2" customWidth="1"/>
    <col min="7940" max="7940" width="31.125" style="2" customWidth="1"/>
    <col min="7941" max="7941" width="24.125" style="2" customWidth="1"/>
    <col min="7942" max="7942" width="30.75" style="2" customWidth="1"/>
    <col min="7943" max="7947" width="3.625" style="2" customWidth="1"/>
    <col min="7948" max="7948" width="5.625" style="2" customWidth="1"/>
    <col min="7949" max="7949" width="3.625" style="2" customWidth="1"/>
    <col min="7950" max="8191" width="9" style="2"/>
    <col min="8192" max="8192" width="3" style="2" customWidth="1"/>
    <col min="8193" max="8193" width="2.75" style="2" customWidth="1"/>
    <col min="8194" max="8194" width="14.625" style="2" customWidth="1"/>
    <col min="8195" max="8195" width="28" style="2" customWidth="1"/>
    <col min="8196" max="8196" width="31.125" style="2" customWidth="1"/>
    <col min="8197" max="8197" width="24.125" style="2" customWidth="1"/>
    <col min="8198" max="8198" width="30.75" style="2" customWidth="1"/>
    <col min="8199" max="8203" width="3.625" style="2" customWidth="1"/>
    <col min="8204" max="8204" width="5.625" style="2" customWidth="1"/>
    <col min="8205" max="8205" width="3.625" style="2" customWidth="1"/>
    <col min="8206" max="8447" width="9" style="2"/>
    <col min="8448" max="8448" width="3" style="2" customWidth="1"/>
    <col min="8449" max="8449" width="2.75" style="2" customWidth="1"/>
    <col min="8450" max="8450" width="14.625" style="2" customWidth="1"/>
    <col min="8451" max="8451" width="28" style="2" customWidth="1"/>
    <col min="8452" max="8452" width="31.125" style="2" customWidth="1"/>
    <col min="8453" max="8453" width="24.125" style="2" customWidth="1"/>
    <col min="8454" max="8454" width="30.75" style="2" customWidth="1"/>
    <col min="8455" max="8459" width="3.625" style="2" customWidth="1"/>
    <col min="8460" max="8460" width="5.625" style="2" customWidth="1"/>
    <col min="8461" max="8461" width="3.625" style="2" customWidth="1"/>
    <col min="8462" max="8703" width="9" style="2"/>
    <col min="8704" max="8704" width="3" style="2" customWidth="1"/>
    <col min="8705" max="8705" width="2.75" style="2" customWidth="1"/>
    <col min="8706" max="8706" width="14.625" style="2" customWidth="1"/>
    <col min="8707" max="8707" width="28" style="2" customWidth="1"/>
    <col min="8708" max="8708" width="31.125" style="2" customWidth="1"/>
    <col min="8709" max="8709" width="24.125" style="2" customWidth="1"/>
    <col min="8710" max="8710" width="30.75" style="2" customWidth="1"/>
    <col min="8711" max="8715" width="3.625" style="2" customWidth="1"/>
    <col min="8716" max="8716" width="5.625" style="2" customWidth="1"/>
    <col min="8717" max="8717" width="3.625" style="2" customWidth="1"/>
    <col min="8718" max="8959" width="9" style="2"/>
    <col min="8960" max="8960" width="3" style="2" customWidth="1"/>
    <col min="8961" max="8961" width="2.75" style="2" customWidth="1"/>
    <col min="8962" max="8962" width="14.625" style="2" customWidth="1"/>
    <col min="8963" max="8963" width="28" style="2" customWidth="1"/>
    <col min="8964" max="8964" width="31.125" style="2" customWidth="1"/>
    <col min="8965" max="8965" width="24.125" style="2" customWidth="1"/>
    <col min="8966" max="8966" width="30.75" style="2" customWidth="1"/>
    <col min="8967" max="8971" width="3.625" style="2" customWidth="1"/>
    <col min="8972" max="8972" width="5.625" style="2" customWidth="1"/>
    <col min="8973" max="8973" width="3.625" style="2" customWidth="1"/>
    <col min="8974" max="9215" width="9" style="2"/>
    <col min="9216" max="9216" width="3" style="2" customWidth="1"/>
    <col min="9217" max="9217" width="2.75" style="2" customWidth="1"/>
    <col min="9218" max="9218" width="14.625" style="2" customWidth="1"/>
    <col min="9219" max="9219" width="28" style="2" customWidth="1"/>
    <col min="9220" max="9220" width="31.125" style="2" customWidth="1"/>
    <col min="9221" max="9221" width="24.125" style="2" customWidth="1"/>
    <col min="9222" max="9222" width="30.75" style="2" customWidth="1"/>
    <col min="9223" max="9227" width="3.625" style="2" customWidth="1"/>
    <col min="9228" max="9228" width="5.625" style="2" customWidth="1"/>
    <col min="9229" max="9229" width="3.625" style="2" customWidth="1"/>
    <col min="9230" max="9471" width="9" style="2"/>
    <col min="9472" max="9472" width="3" style="2" customWidth="1"/>
    <col min="9473" max="9473" width="2.75" style="2" customWidth="1"/>
    <col min="9474" max="9474" width="14.625" style="2" customWidth="1"/>
    <col min="9475" max="9475" width="28" style="2" customWidth="1"/>
    <col min="9476" max="9476" width="31.125" style="2" customWidth="1"/>
    <col min="9477" max="9477" width="24.125" style="2" customWidth="1"/>
    <col min="9478" max="9478" width="30.75" style="2" customWidth="1"/>
    <col min="9479" max="9483" width="3.625" style="2" customWidth="1"/>
    <col min="9484" max="9484" width="5.625" style="2" customWidth="1"/>
    <col min="9485" max="9485" width="3.625" style="2" customWidth="1"/>
    <col min="9486" max="9727" width="9" style="2"/>
    <col min="9728" max="9728" width="3" style="2" customWidth="1"/>
    <col min="9729" max="9729" width="2.75" style="2" customWidth="1"/>
    <col min="9730" max="9730" width="14.625" style="2" customWidth="1"/>
    <col min="9731" max="9731" width="28" style="2" customWidth="1"/>
    <col min="9732" max="9732" width="31.125" style="2" customWidth="1"/>
    <col min="9733" max="9733" width="24.125" style="2" customWidth="1"/>
    <col min="9734" max="9734" width="30.75" style="2" customWidth="1"/>
    <col min="9735" max="9739" width="3.625" style="2" customWidth="1"/>
    <col min="9740" max="9740" width="5.625" style="2" customWidth="1"/>
    <col min="9741" max="9741" width="3.625" style="2" customWidth="1"/>
    <col min="9742" max="9983" width="9" style="2"/>
    <col min="9984" max="9984" width="3" style="2" customWidth="1"/>
    <col min="9985" max="9985" width="2.75" style="2" customWidth="1"/>
    <col min="9986" max="9986" width="14.625" style="2" customWidth="1"/>
    <col min="9987" max="9987" width="28" style="2" customWidth="1"/>
    <col min="9988" max="9988" width="31.125" style="2" customWidth="1"/>
    <col min="9989" max="9989" width="24.125" style="2" customWidth="1"/>
    <col min="9990" max="9990" width="30.75" style="2" customWidth="1"/>
    <col min="9991" max="9995" width="3.625" style="2" customWidth="1"/>
    <col min="9996" max="9996" width="5.625" style="2" customWidth="1"/>
    <col min="9997" max="9997" width="3.625" style="2" customWidth="1"/>
    <col min="9998" max="10239" width="9" style="2"/>
    <col min="10240" max="10240" width="3" style="2" customWidth="1"/>
    <col min="10241" max="10241" width="2.75" style="2" customWidth="1"/>
    <col min="10242" max="10242" width="14.625" style="2" customWidth="1"/>
    <col min="10243" max="10243" width="28" style="2" customWidth="1"/>
    <col min="10244" max="10244" width="31.125" style="2" customWidth="1"/>
    <col min="10245" max="10245" width="24.125" style="2" customWidth="1"/>
    <col min="10246" max="10246" width="30.75" style="2" customWidth="1"/>
    <col min="10247" max="10251" width="3.625" style="2" customWidth="1"/>
    <col min="10252" max="10252" width="5.625" style="2" customWidth="1"/>
    <col min="10253" max="10253" width="3.625" style="2" customWidth="1"/>
    <col min="10254" max="10495" width="9" style="2"/>
    <col min="10496" max="10496" width="3" style="2" customWidth="1"/>
    <col min="10497" max="10497" width="2.75" style="2" customWidth="1"/>
    <col min="10498" max="10498" width="14.625" style="2" customWidth="1"/>
    <col min="10499" max="10499" width="28" style="2" customWidth="1"/>
    <col min="10500" max="10500" width="31.125" style="2" customWidth="1"/>
    <col min="10501" max="10501" width="24.125" style="2" customWidth="1"/>
    <col min="10502" max="10502" width="30.75" style="2" customWidth="1"/>
    <col min="10503" max="10507" width="3.625" style="2" customWidth="1"/>
    <col min="10508" max="10508" width="5.625" style="2" customWidth="1"/>
    <col min="10509" max="10509" width="3.625" style="2" customWidth="1"/>
    <col min="10510" max="10751" width="9" style="2"/>
    <col min="10752" max="10752" width="3" style="2" customWidth="1"/>
    <col min="10753" max="10753" width="2.75" style="2" customWidth="1"/>
    <col min="10754" max="10754" width="14.625" style="2" customWidth="1"/>
    <col min="10755" max="10755" width="28" style="2" customWidth="1"/>
    <col min="10756" max="10756" width="31.125" style="2" customWidth="1"/>
    <col min="10757" max="10757" width="24.125" style="2" customWidth="1"/>
    <col min="10758" max="10758" width="30.75" style="2" customWidth="1"/>
    <col min="10759" max="10763" width="3.625" style="2" customWidth="1"/>
    <col min="10764" max="10764" width="5.625" style="2" customWidth="1"/>
    <col min="10765" max="10765" width="3.625" style="2" customWidth="1"/>
    <col min="10766" max="11007" width="9" style="2"/>
    <col min="11008" max="11008" width="3" style="2" customWidth="1"/>
    <col min="11009" max="11009" width="2.75" style="2" customWidth="1"/>
    <col min="11010" max="11010" width="14.625" style="2" customWidth="1"/>
    <col min="11011" max="11011" width="28" style="2" customWidth="1"/>
    <col min="11012" max="11012" width="31.125" style="2" customWidth="1"/>
    <col min="11013" max="11013" width="24.125" style="2" customWidth="1"/>
    <col min="11014" max="11014" width="30.75" style="2" customWidth="1"/>
    <col min="11015" max="11019" width="3.625" style="2" customWidth="1"/>
    <col min="11020" max="11020" width="5.625" style="2" customWidth="1"/>
    <col min="11021" max="11021" width="3.625" style="2" customWidth="1"/>
    <col min="11022" max="11263" width="9" style="2"/>
    <col min="11264" max="11264" width="3" style="2" customWidth="1"/>
    <col min="11265" max="11265" width="2.75" style="2" customWidth="1"/>
    <col min="11266" max="11266" width="14.625" style="2" customWidth="1"/>
    <col min="11267" max="11267" width="28" style="2" customWidth="1"/>
    <col min="11268" max="11268" width="31.125" style="2" customWidth="1"/>
    <col min="11269" max="11269" width="24.125" style="2" customWidth="1"/>
    <col min="11270" max="11270" width="30.75" style="2" customWidth="1"/>
    <col min="11271" max="11275" width="3.625" style="2" customWidth="1"/>
    <col min="11276" max="11276" width="5.625" style="2" customWidth="1"/>
    <col min="11277" max="11277" width="3.625" style="2" customWidth="1"/>
    <col min="11278" max="11519" width="9" style="2"/>
    <col min="11520" max="11520" width="3" style="2" customWidth="1"/>
    <col min="11521" max="11521" width="2.75" style="2" customWidth="1"/>
    <col min="11522" max="11522" width="14.625" style="2" customWidth="1"/>
    <col min="11523" max="11523" width="28" style="2" customWidth="1"/>
    <col min="11524" max="11524" width="31.125" style="2" customWidth="1"/>
    <col min="11525" max="11525" width="24.125" style="2" customWidth="1"/>
    <col min="11526" max="11526" width="30.75" style="2" customWidth="1"/>
    <col min="11527" max="11531" width="3.625" style="2" customWidth="1"/>
    <col min="11532" max="11532" width="5.625" style="2" customWidth="1"/>
    <col min="11533" max="11533" width="3.625" style="2" customWidth="1"/>
    <col min="11534" max="11775" width="9" style="2"/>
    <col min="11776" max="11776" width="3" style="2" customWidth="1"/>
    <col min="11777" max="11777" width="2.75" style="2" customWidth="1"/>
    <col min="11778" max="11778" width="14.625" style="2" customWidth="1"/>
    <col min="11779" max="11779" width="28" style="2" customWidth="1"/>
    <col min="11780" max="11780" width="31.125" style="2" customWidth="1"/>
    <col min="11781" max="11781" width="24.125" style="2" customWidth="1"/>
    <col min="11782" max="11782" width="30.75" style="2" customWidth="1"/>
    <col min="11783" max="11787" width="3.625" style="2" customWidth="1"/>
    <col min="11788" max="11788" width="5.625" style="2" customWidth="1"/>
    <col min="11789" max="11789" width="3.625" style="2" customWidth="1"/>
    <col min="11790" max="12031" width="9" style="2"/>
    <col min="12032" max="12032" width="3" style="2" customWidth="1"/>
    <col min="12033" max="12033" width="2.75" style="2" customWidth="1"/>
    <col min="12034" max="12034" width="14.625" style="2" customWidth="1"/>
    <col min="12035" max="12035" width="28" style="2" customWidth="1"/>
    <col min="12036" max="12036" width="31.125" style="2" customWidth="1"/>
    <col min="12037" max="12037" width="24.125" style="2" customWidth="1"/>
    <col min="12038" max="12038" width="30.75" style="2" customWidth="1"/>
    <col min="12039" max="12043" width="3.625" style="2" customWidth="1"/>
    <col min="12044" max="12044" width="5.625" style="2" customWidth="1"/>
    <col min="12045" max="12045" width="3.625" style="2" customWidth="1"/>
    <col min="12046" max="12287" width="9" style="2"/>
    <col min="12288" max="12288" width="3" style="2" customWidth="1"/>
    <col min="12289" max="12289" width="2.75" style="2" customWidth="1"/>
    <col min="12290" max="12290" width="14.625" style="2" customWidth="1"/>
    <col min="12291" max="12291" width="28" style="2" customWidth="1"/>
    <col min="12292" max="12292" width="31.125" style="2" customWidth="1"/>
    <col min="12293" max="12293" width="24.125" style="2" customWidth="1"/>
    <col min="12294" max="12294" width="30.75" style="2" customWidth="1"/>
    <col min="12295" max="12299" width="3.625" style="2" customWidth="1"/>
    <col min="12300" max="12300" width="5.625" style="2" customWidth="1"/>
    <col min="12301" max="12301" width="3.625" style="2" customWidth="1"/>
    <col min="12302" max="12543" width="9" style="2"/>
    <col min="12544" max="12544" width="3" style="2" customWidth="1"/>
    <col min="12545" max="12545" width="2.75" style="2" customWidth="1"/>
    <col min="12546" max="12546" width="14.625" style="2" customWidth="1"/>
    <col min="12547" max="12547" width="28" style="2" customWidth="1"/>
    <col min="12548" max="12548" width="31.125" style="2" customWidth="1"/>
    <col min="12549" max="12549" width="24.125" style="2" customWidth="1"/>
    <col min="12550" max="12550" width="30.75" style="2" customWidth="1"/>
    <col min="12551" max="12555" width="3.625" style="2" customWidth="1"/>
    <col min="12556" max="12556" width="5.625" style="2" customWidth="1"/>
    <col min="12557" max="12557" width="3.625" style="2" customWidth="1"/>
    <col min="12558" max="12799" width="9" style="2"/>
    <col min="12800" max="12800" width="3" style="2" customWidth="1"/>
    <col min="12801" max="12801" width="2.75" style="2" customWidth="1"/>
    <col min="12802" max="12802" width="14.625" style="2" customWidth="1"/>
    <col min="12803" max="12803" width="28" style="2" customWidth="1"/>
    <col min="12804" max="12804" width="31.125" style="2" customWidth="1"/>
    <col min="12805" max="12805" width="24.125" style="2" customWidth="1"/>
    <col min="12806" max="12806" width="30.75" style="2" customWidth="1"/>
    <col min="12807" max="12811" width="3.625" style="2" customWidth="1"/>
    <col min="12812" max="12812" width="5.625" style="2" customWidth="1"/>
    <col min="12813" max="12813" width="3.625" style="2" customWidth="1"/>
    <col min="12814" max="13055" width="9" style="2"/>
    <col min="13056" max="13056" width="3" style="2" customWidth="1"/>
    <col min="13057" max="13057" width="2.75" style="2" customWidth="1"/>
    <col min="13058" max="13058" width="14.625" style="2" customWidth="1"/>
    <col min="13059" max="13059" width="28" style="2" customWidth="1"/>
    <col min="13060" max="13060" width="31.125" style="2" customWidth="1"/>
    <col min="13061" max="13061" width="24.125" style="2" customWidth="1"/>
    <col min="13062" max="13062" width="30.75" style="2" customWidth="1"/>
    <col min="13063" max="13067" width="3.625" style="2" customWidth="1"/>
    <col min="13068" max="13068" width="5.625" style="2" customWidth="1"/>
    <col min="13069" max="13069" width="3.625" style="2" customWidth="1"/>
    <col min="13070" max="13311" width="9" style="2"/>
    <col min="13312" max="13312" width="3" style="2" customWidth="1"/>
    <col min="13313" max="13313" width="2.75" style="2" customWidth="1"/>
    <col min="13314" max="13314" width="14.625" style="2" customWidth="1"/>
    <col min="13315" max="13315" width="28" style="2" customWidth="1"/>
    <col min="13316" max="13316" width="31.125" style="2" customWidth="1"/>
    <col min="13317" max="13317" width="24.125" style="2" customWidth="1"/>
    <col min="13318" max="13318" width="30.75" style="2" customWidth="1"/>
    <col min="13319" max="13323" width="3.625" style="2" customWidth="1"/>
    <col min="13324" max="13324" width="5.625" style="2" customWidth="1"/>
    <col min="13325" max="13325" width="3.625" style="2" customWidth="1"/>
    <col min="13326" max="13567" width="9" style="2"/>
    <col min="13568" max="13568" width="3" style="2" customWidth="1"/>
    <col min="13569" max="13569" width="2.75" style="2" customWidth="1"/>
    <col min="13570" max="13570" width="14.625" style="2" customWidth="1"/>
    <col min="13571" max="13571" width="28" style="2" customWidth="1"/>
    <col min="13572" max="13572" width="31.125" style="2" customWidth="1"/>
    <col min="13573" max="13573" width="24.125" style="2" customWidth="1"/>
    <col min="13574" max="13574" width="30.75" style="2" customWidth="1"/>
    <col min="13575" max="13579" width="3.625" style="2" customWidth="1"/>
    <col min="13580" max="13580" width="5.625" style="2" customWidth="1"/>
    <col min="13581" max="13581" width="3.625" style="2" customWidth="1"/>
    <col min="13582" max="13823" width="9" style="2"/>
    <col min="13824" max="13824" width="3" style="2" customWidth="1"/>
    <col min="13825" max="13825" width="2.75" style="2" customWidth="1"/>
    <col min="13826" max="13826" width="14.625" style="2" customWidth="1"/>
    <col min="13827" max="13827" width="28" style="2" customWidth="1"/>
    <col min="13828" max="13828" width="31.125" style="2" customWidth="1"/>
    <col min="13829" max="13829" width="24.125" style="2" customWidth="1"/>
    <col min="13830" max="13830" width="30.75" style="2" customWidth="1"/>
    <col min="13831" max="13835" width="3.625" style="2" customWidth="1"/>
    <col min="13836" max="13836" width="5.625" style="2" customWidth="1"/>
    <col min="13837" max="13837" width="3.625" style="2" customWidth="1"/>
    <col min="13838" max="14079" width="9" style="2"/>
    <col min="14080" max="14080" width="3" style="2" customWidth="1"/>
    <col min="14081" max="14081" width="2.75" style="2" customWidth="1"/>
    <col min="14082" max="14082" width="14.625" style="2" customWidth="1"/>
    <col min="14083" max="14083" width="28" style="2" customWidth="1"/>
    <col min="14084" max="14084" width="31.125" style="2" customWidth="1"/>
    <col min="14085" max="14085" width="24.125" style="2" customWidth="1"/>
    <col min="14086" max="14086" width="30.75" style="2" customWidth="1"/>
    <col min="14087" max="14091" width="3.625" style="2" customWidth="1"/>
    <col min="14092" max="14092" width="5.625" style="2" customWidth="1"/>
    <col min="14093" max="14093" width="3.625" style="2" customWidth="1"/>
    <col min="14094" max="14335" width="9" style="2"/>
    <col min="14336" max="14336" width="3" style="2" customWidth="1"/>
    <col min="14337" max="14337" width="2.75" style="2" customWidth="1"/>
    <col min="14338" max="14338" width="14.625" style="2" customWidth="1"/>
    <col min="14339" max="14339" width="28" style="2" customWidth="1"/>
    <col min="14340" max="14340" width="31.125" style="2" customWidth="1"/>
    <col min="14341" max="14341" width="24.125" style="2" customWidth="1"/>
    <col min="14342" max="14342" width="30.75" style="2" customWidth="1"/>
    <col min="14343" max="14347" width="3.625" style="2" customWidth="1"/>
    <col min="14348" max="14348" width="5.625" style="2" customWidth="1"/>
    <col min="14349" max="14349" width="3.625" style="2" customWidth="1"/>
    <col min="14350" max="14591" width="9" style="2"/>
    <col min="14592" max="14592" width="3" style="2" customWidth="1"/>
    <col min="14593" max="14593" width="2.75" style="2" customWidth="1"/>
    <col min="14594" max="14594" width="14.625" style="2" customWidth="1"/>
    <col min="14595" max="14595" width="28" style="2" customWidth="1"/>
    <col min="14596" max="14596" width="31.125" style="2" customWidth="1"/>
    <col min="14597" max="14597" width="24.125" style="2" customWidth="1"/>
    <col min="14598" max="14598" width="30.75" style="2" customWidth="1"/>
    <col min="14599" max="14603" width="3.625" style="2" customWidth="1"/>
    <col min="14604" max="14604" width="5.625" style="2" customWidth="1"/>
    <col min="14605" max="14605" width="3.625" style="2" customWidth="1"/>
    <col min="14606" max="14847" width="9" style="2"/>
    <col min="14848" max="14848" width="3" style="2" customWidth="1"/>
    <col min="14849" max="14849" width="2.75" style="2" customWidth="1"/>
    <col min="14850" max="14850" width="14.625" style="2" customWidth="1"/>
    <col min="14851" max="14851" width="28" style="2" customWidth="1"/>
    <col min="14852" max="14852" width="31.125" style="2" customWidth="1"/>
    <col min="14853" max="14853" width="24.125" style="2" customWidth="1"/>
    <col min="14854" max="14854" width="30.75" style="2" customWidth="1"/>
    <col min="14855" max="14859" width="3.625" style="2" customWidth="1"/>
    <col min="14860" max="14860" width="5.625" style="2" customWidth="1"/>
    <col min="14861" max="14861" width="3.625" style="2" customWidth="1"/>
    <col min="14862" max="15103" width="9" style="2"/>
    <col min="15104" max="15104" width="3" style="2" customWidth="1"/>
    <col min="15105" max="15105" width="2.75" style="2" customWidth="1"/>
    <col min="15106" max="15106" width="14.625" style="2" customWidth="1"/>
    <col min="15107" max="15107" width="28" style="2" customWidth="1"/>
    <col min="15108" max="15108" width="31.125" style="2" customWidth="1"/>
    <col min="15109" max="15109" width="24.125" style="2" customWidth="1"/>
    <col min="15110" max="15110" width="30.75" style="2" customWidth="1"/>
    <col min="15111" max="15115" width="3.625" style="2" customWidth="1"/>
    <col min="15116" max="15116" width="5.625" style="2" customWidth="1"/>
    <col min="15117" max="15117" width="3.625" style="2" customWidth="1"/>
    <col min="15118" max="15359" width="9" style="2"/>
    <col min="15360" max="15360" width="3" style="2" customWidth="1"/>
    <col min="15361" max="15361" width="2.75" style="2" customWidth="1"/>
    <col min="15362" max="15362" width="14.625" style="2" customWidth="1"/>
    <col min="15363" max="15363" width="28" style="2" customWidth="1"/>
    <col min="15364" max="15364" width="31.125" style="2" customWidth="1"/>
    <col min="15365" max="15365" width="24.125" style="2" customWidth="1"/>
    <col min="15366" max="15366" width="30.75" style="2" customWidth="1"/>
    <col min="15367" max="15371" width="3.625" style="2" customWidth="1"/>
    <col min="15372" max="15372" width="5.625" style="2" customWidth="1"/>
    <col min="15373" max="15373" width="3.625" style="2" customWidth="1"/>
    <col min="15374" max="15615" width="9" style="2"/>
    <col min="15616" max="15616" width="3" style="2" customWidth="1"/>
    <col min="15617" max="15617" width="2.75" style="2" customWidth="1"/>
    <col min="15618" max="15618" width="14.625" style="2" customWidth="1"/>
    <col min="15619" max="15619" width="28" style="2" customWidth="1"/>
    <col min="15620" max="15620" width="31.125" style="2" customWidth="1"/>
    <col min="15621" max="15621" width="24.125" style="2" customWidth="1"/>
    <col min="15622" max="15622" width="30.75" style="2" customWidth="1"/>
    <col min="15623" max="15627" width="3.625" style="2" customWidth="1"/>
    <col min="15628" max="15628" width="5.625" style="2" customWidth="1"/>
    <col min="15629" max="15629" width="3.625" style="2" customWidth="1"/>
    <col min="15630" max="15871" width="9" style="2"/>
    <col min="15872" max="15872" width="3" style="2" customWidth="1"/>
    <col min="15873" max="15873" width="2.75" style="2" customWidth="1"/>
    <col min="15874" max="15874" width="14.625" style="2" customWidth="1"/>
    <col min="15875" max="15875" width="28" style="2" customWidth="1"/>
    <col min="15876" max="15876" width="31.125" style="2" customWidth="1"/>
    <col min="15877" max="15877" width="24.125" style="2" customWidth="1"/>
    <col min="15878" max="15878" width="30.75" style="2" customWidth="1"/>
    <col min="15879" max="15883" width="3.625" style="2" customWidth="1"/>
    <col min="15884" max="15884" width="5.625" style="2" customWidth="1"/>
    <col min="15885" max="15885" width="3.625" style="2" customWidth="1"/>
    <col min="15886" max="16127" width="9" style="2"/>
    <col min="16128" max="16128" width="3" style="2" customWidth="1"/>
    <col min="16129" max="16129" width="2.75" style="2" customWidth="1"/>
    <col min="16130" max="16130" width="14.625" style="2" customWidth="1"/>
    <col min="16131" max="16131" width="28" style="2" customWidth="1"/>
    <col min="16132" max="16132" width="31.125" style="2" customWidth="1"/>
    <col min="16133" max="16133" width="24.125" style="2" customWidth="1"/>
    <col min="16134" max="16134" width="30.75" style="2" customWidth="1"/>
    <col min="16135" max="16139" width="3.625" style="2" customWidth="1"/>
    <col min="16140" max="16140" width="5.625" style="2" customWidth="1"/>
    <col min="16141" max="16141" width="3.625" style="2" customWidth="1"/>
    <col min="16142" max="16384" width="9" style="2"/>
  </cols>
  <sheetData>
    <row r="1" spans="1:14" ht="9" customHeight="1">
      <c r="A1" s="239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4" ht="9" customHeight="1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4" ht="11.25" customHeight="1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4" ht="11.25" customHeight="1" thickBot="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</row>
    <row r="5" spans="1:14" ht="15.75" customHeight="1">
      <c r="A5" s="242" t="s">
        <v>0</v>
      </c>
      <c r="B5" s="245" t="s">
        <v>1</v>
      </c>
      <c r="C5" s="248" t="s">
        <v>2</v>
      </c>
      <c r="D5" s="251" t="s">
        <v>3</v>
      </c>
      <c r="E5" s="251" t="s">
        <v>4</v>
      </c>
      <c r="F5" s="251" t="s">
        <v>5</v>
      </c>
      <c r="G5" s="251" t="s">
        <v>6</v>
      </c>
      <c r="H5" s="215" t="s">
        <v>7</v>
      </c>
      <c r="I5" s="215" t="s">
        <v>8</v>
      </c>
      <c r="J5" s="215" t="s">
        <v>9</v>
      </c>
      <c r="K5" s="215" t="s">
        <v>10</v>
      </c>
      <c r="L5" s="215" t="s">
        <v>11</v>
      </c>
      <c r="M5" s="236" t="s">
        <v>13</v>
      </c>
    </row>
    <row r="6" spans="1:14" ht="13.5" customHeight="1">
      <c r="A6" s="243"/>
      <c r="B6" s="246"/>
      <c r="C6" s="249"/>
      <c r="D6" s="252"/>
      <c r="E6" s="252"/>
      <c r="F6" s="252"/>
      <c r="G6" s="252"/>
      <c r="H6" s="216"/>
      <c r="I6" s="216"/>
      <c r="J6" s="216"/>
      <c r="K6" s="216"/>
      <c r="L6" s="216"/>
      <c r="M6" s="237"/>
    </row>
    <row r="7" spans="1:14" ht="18" customHeight="1" thickBot="1">
      <c r="A7" s="244"/>
      <c r="B7" s="247"/>
      <c r="C7" s="250"/>
      <c r="D7" s="253"/>
      <c r="E7" s="253"/>
      <c r="F7" s="253"/>
      <c r="G7" s="253"/>
      <c r="H7" s="217"/>
      <c r="I7" s="217"/>
      <c r="J7" s="217"/>
      <c r="K7" s="217"/>
      <c r="L7" s="217"/>
      <c r="M7" s="238"/>
    </row>
    <row r="8" spans="1:14" s="141" customFormat="1" ht="30" customHeight="1">
      <c r="A8" s="123" t="s">
        <v>37</v>
      </c>
      <c r="B8" s="124" t="s">
        <v>17</v>
      </c>
      <c r="C8" s="125" t="s">
        <v>39</v>
      </c>
      <c r="D8" s="126" t="s">
        <v>120</v>
      </c>
      <c r="E8" s="126" t="s">
        <v>113</v>
      </c>
      <c r="F8" s="126" t="s">
        <v>38</v>
      </c>
      <c r="G8" s="127" t="s">
        <v>114</v>
      </c>
      <c r="H8" s="137">
        <v>5</v>
      </c>
      <c r="I8" s="138">
        <v>2</v>
      </c>
      <c r="J8" s="138">
        <v>1</v>
      </c>
      <c r="K8" s="138">
        <v>2</v>
      </c>
      <c r="L8" s="138">
        <v>1</v>
      </c>
      <c r="M8" s="139">
        <f>H8*70+I8*75+J8*25+K8*45+L8*60</f>
        <v>675</v>
      </c>
      <c r="N8" s="140"/>
    </row>
    <row r="9" spans="1:14" s="141" customFormat="1" ht="30" customHeight="1">
      <c r="A9" s="128">
        <v>2</v>
      </c>
      <c r="B9" s="124" t="s">
        <v>18</v>
      </c>
      <c r="C9" s="125" t="s">
        <v>115</v>
      </c>
      <c r="D9" s="126" t="s">
        <v>40</v>
      </c>
      <c r="E9" s="126" t="s">
        <v>121</v>
      </c>
      <c r="F9" s="126" t="s">
        <v>124</v>
      </c>
      <c r="G9" s="126" t="s">
        <v>116</v>
      </c>
      <c r="H9" s="142">
        <v>4.2</v>
      </c>
      <c r="I9" s="143">
        <v>2</v>
      </c>
      <c r="J9" s="143">
        <v>1.3</v>
      </c>
      <c r="K9" s="143">
        <v>2.8</v>
      </c>
      <c r="L9" s="138">
        <v>1</v>
      </c>
      <c r="M9" s="139">
        <f t="shared" ref="M9:M10" si="0">H9*70+I9*75+J9*25+K9*45+L9*60</f>
        <v>662.5</v>
      </c>
      <c r="N9" s="144"/>
    </row>
    <row r="10" spans="1:14" s="141" customFormat="1" ht="30" customHeight="1">
      <c r="A10" s="124">
        <v>3</v>
      </c>
      <c r="B10" s="124" t="s">
        <v>14</v>
      </c>
      <c r="C10" s="125" t="s">
        <v>112</v>
      </c>
      <c r="D10" s="126" t="s">
        <v>122</v>
      </c>
      <c r="E10" s="126" t="s">
        <v>123</v>
      </c>
      <c r="F10" s="129" t="s">
        <v>38</v>
      </c>
      <c r="G10" s="130" t="s">
        <v>117</v>
      </c>
      <c r="H10" s="142">
        <v>5</v>
      </c>
      <c r="I10" s="143">
        <v>2</v>
      </c>
      <c r="J10" s="143">
        <v>1</v>
      </c>
      <c r="K10" s="143">
        <v>3</v>
      </c>
      <c r="L10" s="145">
        <v>1</v>
      </c>
      <c r="M10" s="146">
        <f t="shared" si="0"/>
        <v>720</v>
      </c>
      <c r="N10" s="140"/>
    </row>
    <row r="11" spans="1:14" s="141" customFormat="1" ht="30" customHeight="1" thickBot="1">
      <c r="A11" s="131">
        <v>4</v>
      </c>
      <c r="B11" s="132" t="s">
        <v>15</v>
      </c>
      <c r="C11" s="133" t="s">
        <v>118</v>
      </c>
      <c r="D11" s="134" t="s">
        <v>161</v>
      </c>
      <c r="E11" s="133" t="s">
        <v>125</v>
      </c>
      <c r="F11" s="134" t="s">
        <v>41</v>
      </c>
      <c r="G11" s="135" t="s">
        <v>119</v>
      </c>
      <c r="H11" s="147">
        <v>5</v>
      </c>
      <c r="I11" s="148">
        <v>2</v>
      </c>
      <c r="J11" s="148">
        <v>2.8</v>
      </c>
      <c r="K11" s="149">
        <v>3</v>
      </c>
      <c r="L11" s="148">
        <v>1</v>
      </c>
      <c r="M11" s="150">
        <f>H11*70+I11*75+J11*25+K11*45+L11*60</f>
        <v>765</v>
      </c>
      <c r="N11" s="140"/>
    </row>
    <row r="12" spans="1:14" s="141" customFormat="1" ht="30" customHeight="1" thickTop="1">
      <c r="A12" s="136">
        <v>7</v>
      </c>
      <c r="B12" s="136" t="s">
        <v>16</v>
      </c>
      <c r="C12" s="264" t="s">
        <v>126</v>
      </c>
      <c r="D12" s="265"/>
      <c r="E12" s="265"/>
      <c r="F12" s="265"/>
      <c r="G12" s="266"/>
      <c r="H12" s="138">
        <v>4.8</v>
      </c>
      <c r="I12" s="138">
        <v>2</v>
      </c>
      <c r="J12" s="138">
        <v>1.3</v>
      </c>
      <c r="K12" s="138">
        <v>2.8</v>
      </c>
      <c r="L12" s="151">
        <v>1</v>
      </c>
      <c r="M12" s="152">
        <f>H12*70+I12*75+J12*25+K12*45+L12*60</f>
        <v>704.5</v>
      </c>
      <c r="N12" s="140"/>
    </row>
    <row r="13" spans="1:14" s="141" customFormat="1" ht="30" customHeight="1">
      <c r="A13" s="124">
        <v>8</v>
      </c>
      <c r="B13" s="124" t="s">
        <v>17</v>
      </c>
      <c r="C13" s="267" t="s">
        <v>127</v>
      </c>
      <c r="D13" s="268"/>
      <c r="E13" s="268"/>
      <c r="F13" s="268"/>
      <c r="G13" s="269"/>
      <c r="H13" s="142">
        <v>4.3</v>
      </c>
      <c r="I13" s="143">
        <v>2</v>
      </c>
      <c r="J13" s="143">
        <v>1</v>
      </c>
      <c r="K13" s="143">
        <v>2.2999999999999998</v>
      </c>
      <c r="L13" s="143">
        <v>1</v>
      </c>
      <c r="M13" s="152">
        <f t="shared" ref="M13" si="1">H13*70+I13*75+J13*25+K13*45+L13*60</f>
        <v>639.5</v>
      </c>
      <c r="N13" s="140"/>
    </row>
    <row r="14" spans="1:14" s="141" customFormat="1" ht="30" customHeight="1">
      <c r="A14" s="124">
        <v>9</v>
      </c>
      <c r="B14" s="124" t="s">
        <v>18</v>
      </c>
      <c r="C14" s="129" t="s">
        <v>42</v>
      </c>
      <c r="D14" s="126" t="s">
        <v>128</v>
      </c>
      <c r="E14" s="126" t="s">
        <v>43</v>
      </c>
      <c r="F14" s="126" t="s">
        <v>44</v>
      </c>
      <c r="G14" s="130" t="s">
        <v>129</v>
      </c>
      <c r="H14" s="142">
        <v>4</v>
      </c>
      <c r="I14" s="143">
        <v>2</v>
      </c>
      <c r="J14" s="143">
        <v>1.6</v>
      </c>
      <c r="K14" s="143">
        <v>2.5</v>
      </c>
      <c r="L14" s="138">
        <v>1</v>
      </c>
      <c r="M14" s="152">
        <f>H14*70+I14*75+J14*25+K14*45+L14*60</f>
        <v>642.5</v>
      </c>
      <c r="N14" s="140"/>
    </row>
    <row r="15" spans="1:14" s="70" customFormat="1" ht="30" customHeight="1" thickBot="1">
      <c r="A15" s="4">
        <v>10</v>
      </c>
      <c r="B15" s="4" t="s">
        <v>14</v>
      </c>
      <c r="C15" s="103" t="s">
        <v>45</v>
      </c>
      <c r="D15" s="104" t="s">
        <v>131</v>
      </c>
      <c r="E15" s="111" t="s">
        <v>130</v>
      </c>
      <c r="F15" s="104" t="s">
        <v>38</v>
      </c>
      <c r="G15" s="104" t="s">
        <v>79</v>
      </c>
      <c r="H15" s="72">
        <v>5</v>
      </c>
      <c r="I15" s="72">
        <v>2</v>
      </c>
      <c r="J15" s="72">
        <v>1</v>
      </c>
      <c r="K15" s="99">
        <v>3</v>
      </c>
      <c r="L15" s="72">
        <v>1</v>
      </c>
      <c r="M15" s="75">
        <f>H15*70+I15*75+J15*25+K15*45+L15*60</f>
        <v>720</v>
      </c>
      <c r="N15" s="69"/>
    </row>
    <row r="16" spans="1:14" s="70" customFormat="1" ht="30" customHeight="1" thickBot="1">
      <c r="A16" s="3">
        <v>11</v>
      </c>
      <c r="B16" s="3" t="s">
        <v>15</v>
      </c>
      <c r="C16" s="106" t="s">
        <v>46</v>
      </c>
      <c r="D16" s="106" t="s">
        <v>132</v>
      </c>
      <c r="E16" s="106" t="s">
        <v>47</v>
      </c>
      <c r="F16" s="106" t="s">
        <v>48</v>
      </c>
      <c r="G16" s="118" t="s">
        <v>49</v>
      </c>
      <c r="H16" s="113">
        <v>4.3</v>
      </c>
      <c r="I16" s="114">
        <v>2</v>
      </c>
      <c r="J16" s="114">
        <v>1.5</v>
      </c>
      <c r="K16" s="115">
        <v>2.2999999999999998</v>
      </c>
      <c r="L16" s="88"/>
      <c r="M16" s="117">
        <f>H16*70+I16*75+J16*25+K16*45+L16*60</f>
        <v>592</v>
      </c>
      <c r="N16" s="76"/>
    </row>
    <row r="17" spans="1:14" s="70" customFormat="1" ht="30" customHeight="1" thickTop="1" thickBot="1">
      <c r="A17" s="112">
        <v>15</v>
      </c>
      <c r="B17" s="6" t="s">
        <v>17</v>
      </c>
      <c r="C17" s="107" t="s">
        <v>39</v>
      </c>
      <c r="D17" s="105" t="s">
        <v>135</v>
      </c>
      <c r="E17" s="119" t="s">
        <v>50</v>
      </c>
      <c r="F17" s="105" t="s">
        <v>38</v>
      </c>
      <c r="G17" s="105" t="s">
        <v>51</v>
      </c>
      <c r="H17" s="84">
        <v>5</v>
      </c>
      <c r="I17" s="73">
        <v>2</v>
      </c>
      <c r="J17" s="73">
        <v>1</v>
      </c>
      <c r="K17" s="73">
        <v>2</v>
      </c>
      <c r="L17" s="90">
        <v>1</v>
      </c>
      <c r="M17" s="86">
        <f>H17*70+I17*75+J17*25+K17*45+L17*60</f>
        <v>675</v>
      </c>
      <c r="N17" s="69"/>
    </row>
    <row r="18" spans="1:14" s="70" customFormat="1" ht="30" customHeight="1" thickBot="1">
      <c r="A18" s="5">
        <v>16</v>
      </c>
      <c r="B18" s="4" t="s">
        <v>18</v>
      </c>
      <c r="C18" s="103" t="s">
        <v>52</v>
      </c>
      <c r="D18" s="104" t="s">
        <v>133</v>
      </c>
      <c r="E18" s="104" t="s">
        <v>134</v>
      </c>
      <c r="F18" s="104" t="s">
        <v>54</v>
      </c>
      <c r="G18" s="104" t="s">
        <v>55</v>
      </c>
      <c r="H18" s="71">
        <v>4.2</v>
      </c>
      <c r="I18" s="72">
        <v>2</v>
      </c>
      <c r="J18" s="72">
        <v>1.3</v>
      </c>
      <c r="K18" s="99">
        <v>2.8</v>
      </c>
      <c r="L18" s="79"/>
      <c r="M18" s="86">
        <f t="shared" ref="M18:M30" si="2">H18*70+I18*75+J18*25+K18*45+L18*60</f>
        <v>602.5</v>
      </c>
      <c r="N18" s="76"/>
    </row>
    <row r="19" spans="1:14" s="70" customFormat="1" ht="30" customHeight="1">
      <c r="A19" s="5">
        <v>17</v>
      </c>
      <c r="B19" s="4" t="s">
        <v>14</v>
      </c>
      <c r="C19" s="261" t="s">
        <v>136</v>
      </c>
      <c r="D19" s="262"/>
      <c r="E19" s="262"/>
      <c r="F19" s="262"/>
      <c r="G19" s="263"/>
      <c r="H19" s="71">
        <v>5</v>
      </c>
      <c r="I19" s="72">
        <v>2</v>
      </c>
      <c r="J19" s="72">
        <v>1.1000000000000001</v>
      </c>
      <c r="K19" s="72">
        <v>3</v>
      </c>
      <c r="L19" s="90">
        <v>1</v>
      </c>
      <c r="M19" s="87">
        <f t="shared" si="2"/>
        <v>722.5</v>
      </c>
      <c r="N19" s="69"/>
    </row>
    <row r="20" spans="1:14" s="70" customFormat="1" ht="30" customHeight="1" thickBot="1">
      <c r="A20" s="67">
        <v>18</v>
      </c>
      <c r="B20" s="3" t="s">
        <v>15</v>
      </c>
      <c r="C20" s="270" t="s">
        <v>137</v>
      </c>
      <c r="D20" s="271"/>
      <c r="E20" s="271"/>
      <c r="F20" s="271"/>
      <c r="G20" s="272"/>
      <c r="H20" s="77">
        <v>4.5999999999999996</v>
      </c>
      <c r="I20" s="77">
        <v>2</v>
      </c>
      <c r="J20" s="77">
        <v>1</v>
      </c>
      <c r="K20" s="78">
        <v>3</v>
      </c>
      <c r="L20" s="77">
        <v>1</v>
      </c>
      <c r="M20" s="89">
        <f t="shared" si="2"/>
        <v>692</v>
      </c>
      <c r="N20" s="76"/>
    </row>
    <row r="21" spans="1:14" s="70" customFormat="1" ht="30" customHeight="1" thickTop="1" thickBot="1">
      <c r="A21" s="6">
        <v>21</v>
      </c>
      <c r="B21" s="6" t="s">
        <v>16</v>
      </c>
      <c r="C21" s="102" t="s">
        <v>56</v>
      </c>
      <c r="D21" s="101" t="s">
        <v>147</v>
      </c>
      <c r="E21" s="102" t="s">
        <v>146</v>
      </c>
      <c r="F21" s="101" t="s">
        <v>41</v>
      </c>
      <c r="G21" s="101" t="s">
        <v>57</v>
      </c>
      <c r="H21" s="73">
        <v>5</v>
      </c>
      <c r="I21" s="73">
        <v>2</v>
      </c>
      <c r="J21" s="73">
        <v>1.4</v>
      </c>
      <c r="K21" s="73">
        <v>3</v>
      </c>
      <c r="L21" s="90">
        <v>1</v>
      </c>
      <c r="M21" s="83">
        <f t="shared" si="2"/>
        <v>730</v>
      </c>
      <c r="N21" s="69"/>
    </row>
    <row r="22" spans="1:14" s="70" customFormat="1" ht="30" customHeight="1" thickBot="1">
      <c r="A22" s="4">
        <v>22</v>
      </c>
      <c r="B22" s="4" t="s">
        <v>17</v>
      </c>
      <c r="C22" s="273" t="s">
        <v>158</v>
      </c>
      <c r="D22" s="274"/>
      <c r="E22" s="274"/>
      <c r="F22" s="274"/>
      <c r="G22" s="275"/>
      <c r="H22" s="84">
        <v>4.2</v>
      </c>
      <c r="I22" s="73">
        <v>2</v>
      </c>
      <c r="J22" s="73">
        <v>1</v>
      </c>
      <c r="K22" s="91">
        <v>3</v>
      </c>
      <c r="L22" s="79"/>
      <c r="M22" s="83">
        <f t="shared" si="2"/>
        <v>604</v>
      </c>
      <c r="N22" s="69"/>
    </row>
    <row r="23" spans="1:14" s="70" customFormat="1" ht="30" customHeight="1">
      <c r="A23" s="4">
        <v>23</v>
      </c>
      <c r="B23" s="4" t="s">
        <v>18</v>
      </c>
      <c r="C23" s="107" t="s">
        <v>58</v>
      </c>
      <c r="D23" s="105" t="s">
        <v>138</v>
      </c>
      <c r="E23" s="104" t="s">
        <v>139</v>
      </c>
      <c r="F23" s="104" t="s">
        <v>140</v>
      </c>
      <c r="G23" s="104" t="s">
        <v>141</v>
      </c>
      <c r="H23" s="71">
        <v>4.5</v>
      </c>
      <c r="I23" s="72">
        <v>2</v>
      </c>
      <c r="J23" s="72">
        <v>1</v>
      </c>
      <c r="K23" s="72">
        <v>2.4</v>
      </c>
      <c r="L23" s="73">
        <v>1</v>
      </c>
      <c r="M23" s="75">
        <f t="shared" si="2"/>
        <v>658</v>
      </c>
      <c r="N23" s="76"/>
    </row>
    <row r="24" spans="1:14" s="70" customFormat="1" ht="30" customHeight="1">
      <c r="A24" s="4">
        <v>24</v>
      </c>
      <c r="B24" s="4" t="s">
        <v>14</v>
      </c>
      <c r="C24" s="107" t="s">
        <v>60</v>
      </c>
      <c r="D24" s="105" t="s">
        <v>142</v>
      </c>
      <c r="E24" s="104" t="s">
        <v>62</v>
      </c>
      <c r="F24" s="104" t="s">
        <v>38</v>
      </c>
      <c r="G24" s="104" t="s">
        <v>63</v>
      </c>
      <c r="H24" s="71">
        <v>5</v>
      </c>
      <c r="I24" s="72">
        <v>2</v>
      </c>
      <c r="J24" s="72">
        <v>1</v>
      </c>
      <c r="K24" s="72">
        <v>3</v>
      </c>
      <c r="L24" s="72">
        <v>1</v>
      </c>
      <c r="M24" s="75">
        <f t="shared" si="2"/>
        <v>720</v>
      </c>
      <c r="N24" s="69"/>
    </row>
    <row r="25" spans="1:14" s="70" customFormat="1" ht="30" customHeight="1" thickBot="1">
      <c r="A25" s="3">
        <v>25</v>
      </c>
      <c r="B25" s="3" t="s">
        <v>15</v>
      </c>
      <c r="C25" s="108" t="s">
        <v>64</v>
      </c>
      <c r="D25" s="109" t="s">
        <v>143</v>
      </c>
      <c r="E25" s="120" t="s">
        <v>144</v>
      </c>
      <c r="F25" s="109" t="s">
        <v>145</v>
      </c>
      <c r="G25" s="109" t="s">
        <v>160</v>
      </c>
      <c r="H25" s="77">
        <v>4.5999999999999996</v>
      </c>
      <c r="I25" s="77">
        <v>2</v>
      </c>
      <c r="J25" s="77">
        <v>1</v>
      </c>
      <c r="K25" s="77">
        <v>3</v>
      </c>
      <c r="L25" s="68">
        <v>1</v>
      </c>
      <c r="M25" s="81">
        <f t="shared" si="2"/>
        <v>692</v>
      </c>
      <c r="N25" s="69"/>
    </row>
    <row r="26" spans="1:14" s="70" customFormat="1" ht="30" customHeight="1" thickTop="1" thickBot="1">
      <c r="A26" s="6">
        <v>28</v>
      </c>
      <c r="B26" s="6" t="s">
        <v>16</v>
      </c>
      <c r="C26" s="102" t="s">
        <v>65</v>
      </c>
      <c r="D26" s="101" t="s">
        <v>149</v>
      </c>
      <c r="E26" s="121" t="s">
        <v>148</v>
      </c>
      <c r="F26" s="101" t="s">
        <v>150</v>
      </c>
      <c r="G26" s="101" t="s">
        <v>66</v>
      </c>
      <c r="H26" s="85">
        <v>4.5</v>
      </c>
      <c r="I26" s="85">
        <v>2.1</v>
      </c>
      <c r="J26" s="85">
        <v>1</v>
      </c>
      <c r="K26" s="94">
        <v>3</v>
      </c>
      <c r="L26" s="79"/>
      <c r="M26" s="95">
        <f t="shared" si="2"/>
        <v>632.5</v>
      </c>
      <c r="N26" s="69"/>
    </row>
    <row r="27" spans="1:14" s="70" customFormat="1" ht="30" customHeight="1">
      <c r="A27" s="6">
        <v>29</v>
      </c>
      <c r="B27" s="6" t="s">
        <v>17</v>
      </c>
      <c r="C27" s="107" t="s">
        <v>39</v>
      </c>
      <c r="D27" s="105" t="s">
        <v>151</v>
      </c>
      <c r="E27" s="105" t="s">
        <v>152</v>
      </c>
      <c r="F27" s="105" t="s">
        <v>38</v>
      </c>
      <c r="G27" s="105" t="s">
        <v>153</v>
      </c>
      <c r="H27" s="84">
        <v>4.2</v>
      </c>
      <c r="I27" s="73">
        <v>2</v>
      </c>
      <c r="J27" s="73">
        <v>1</v>
      </c>
      <c r="K27" s="91">
        <v>3</v>
      </c>
      <c r="L27" s="73">
        <v>1</v>
      </c>
      <c r="M27" s="83">
        <f t="shared" si="2"/>
        <v>664</v>
      </c>
      <c r="N27" s="69"/>
    </row>
    <row r="28" spans="1:14" s="70" customFormat="1" ht="30" customHeight="1">
      <c r="A28" s="4">
        <v>30</v>
      </c>
      <c r="B28" s="4" t="s">
        <v>18</v>
      </c>
      <c r="C28" s="107" t="s">
        <v>67</v>
      </c>
      <c r="D28" s="105" t="s">
        <v>154</v>
      </c>
      <c r="E28" s="104" t="s">
        <v>155</v>
      </c>
      <c r="F28" s="104" t="s">
        <v>69</v>
      </c>
      <c r="G28" s="104" t="s">
        <v>70</v>
      </c>
      <c r="H28" s="71">
        <v>4.5</v>
      </c>
      <c r="I28" s="72">
        <v>2</v>
      </c>
      <c r="J28" s="72">
        <v>1</v>
      </c>
      <c r="K28" s="72">
        <v>2.4</v>
      </c>
      <c r="L28" s="73">
        <v>1</v>
      </c>
      <c r="M28" s="75">
        <f t="shared" si="2"/>
        <v>658</v>
      </c>
      <c r="N28" s="76"/>
    </row>
    <row r="29" spans="1:14" s="70" customFormat="1" ht="30" customHeight="1">
      <c r="A29" s="110" t="s">
        <v>36</v>
      </c>
      <c r="B29" s="4" t="s">
        <v>14</v>
      </c>
      <c r="C29" s="261" t="s">
        <v>156</v>
      </c>
      <c r="D29" s="262"/>
      <c r="E29" s="262"/>
      <c r="F29" s="262"/>
      <c r="G29" s="263"/>
      <c r="H29" s="71">
        <v>5</v>
      </c>
      <c r="I29" s="72">
        <v>2</v>
      </c>
      <c r="J29" s="72">
        <v>1</v>
      </c>
      <c r="K29" s="72">
        <v>3</v>
      </c>
      <c r="L29" s="72">
        <v>1</v>
      </c>
      <c r="M29" s="75">
        <f t="shared" si="2"/>
        <v>720</v>
      </c>
      <c r="N29" s="69"/>
    </row>
    <row r="30" spans="1:14" s="70" customFormat="1" ht="30" customHeight="1" thickBot="1">
      <c r="A30" s="3">
        <v>2</v>
      </c>
      <c r="B30" s="3" t="s">
        <v>15</v>
      </c>
      <c r="C30" s="108" t="s">
        <v>71</v>
      </c>
      <c r="D30" s="109" t="s">
        <v>72</v>
      </c>
      <c r="E30" s="109" t="s">
        <v>157</v>
      </c>
      <c r="F30" s="109" t="s">
        <v>73</v>
      </c>
      <c r="G30" s="109" t="s">
        <v>74</v>
      </c>
      <c r="H30" s="77">
        <v>4.5999999999999996</v>
      </c>
      <c r="I30" s="77">
        <v>2</v>
      </c>
      <c r="J30" s="77">
        <v>1</v>
      </c>
      <c r="K30" s="77">
        <v>3</v>
      </c>
      <c r="L30" s="77">
        <v>1</v>
      </c>
      <c r="M30" s="81">
        <f t="shared" si="2"/>
        <v>692</v>
      </c>
      <c r="N30" s="69"/>
    </row>
    <row r="31" spans="1:14" ht="13.5" customHeight="1" thickTop="1">
      <c r="A31" s="212" t="s">
        <v>19</v>
      </c>
      <c r="B31" s="213"/>
      <c r="C31" s="213"/>
      <c r="D31" s="213"/>
      <c r="E31" s="213"/>
      <c r="F31" s="214"/>
      <c r="G31" s="7" t="s">
        <v>31</v>
      </c>
      <c r="H31" s="8">
        <v>4.5</v>
      </c>
      <c r="I31" s="8">
        <v>2</v>
      </c>
      <c r="J31" s="8">
        <v>1.5</v>
      </c>
      <c r="K31" s="8">
        <v>2</v>
      </c>
      <c r="L31" s="9">
        <v>1</v>
      </c>
      <c r="M31" s="11">
        <v>650</v>
      </c>
    </row>
    <row r="32" spans="1:14" ht="13.5" customHeight="1" thickBot="1">
      <c r="A32" s="186" t="s">
        <v>20</v>
      </c>
      <c r="B32" s="187"/>
      <c r="C32" s="187"/>
      <c r="D32" s="187"/>
      <c r="E32" s="187"/>
      <c r="F32" s="188"/>
      <c r="G32" s="12" t="s">
        <v>32</v>
      </c>
      <c r="H32" s="13">
        <v>5</v>
      </c>
      <c r="I32" s="13">
        <v>2</v>
      </c>
      <c r="J32" s="13">
        <v>2</v>
      </c>
      <c r="K32" s="13">
        <v>2.5</v>
      </c>
      <c r="L32" s="13">
        <v>1</v>
      </c>
      <c r="M32" s="15">
        <v>750</v>
      </c>
    </row>
    <row r="33" spans="1:14" s="16" customFormat="1" ht="19.5" customHeight="1">
      <c r="A33" s="189" t="s">
        <v>21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1"/>
      <c r="N33" s="1"/>
    </row>
    <row r="34" spans="1:14" s="16" customFormat="1" ht="19.5" customHeight="1">
      <c r="A34" s="192" t="s">
        <v>22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"/>
    </row>
    <row r="35" spans="1:14" s="16" customFormat="1" ht="19.5" customHeight="1">
      <c r="A35" s="192" t="s">
        <v>159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4"/>
      <c r="N35" s="1"/>
    </row>
    <row r="36" spans="1:14" s="16" customFormat="1" ht="60" customHeight="1">
      <c r="A36" s="195" t="s">
        <v>76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7"/>
      <c r="N36" s="1"/>
    </row>
    <row r="37" spans="1:14" s="16" customFormat="1" ht="16.5">
      <c r="A37" s="183" t="s">
        <v>33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5"/>
      <c r="N37" s="1"/>
    </row>
    <row r="38" spans="1:14" s="16" customFormat="1" ht="16.5">
      <c r="A38" s="183" t="s">
        <v>75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5"/>
      <c r="N38" s="1"/>
    </row>
    <row r="39" spans="1:14" s="16" customFormat="1" ht="16.5">
      <c r="A39" s="180" t="s">
        <v>24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2"/>
      <c r="N39" s="1"/>
    </row>
    <row r="40" spans="1:14" s="16" customFormat="1" ht="16.5">
      <c r="A40" s="180" t="s">
        <v>25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2"/>
      <c r="N40" s="1"/>
    </row>
    <row r="41" spans="1:14" s="16" customFormat="1" ht="16.5">
      <c r="A41" s="195" t="s">
        <v>77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7"/>
      <c r="N41" s="1"/>
    </row>
    <row r="42" spans="1:14" s="18" customFormat="1" ht="19.5" customHeight="1">
      <c r="A42" s="195" t="s">
        <v>78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7"/>
      <c r="N42" s="1"/>
    </row>
    <row r="43" spans="1:14" s="18" customFormat="1" ht="19.5" customHeight="1">
      <c r="A43" s="195" t="s">
        <v>30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7"/>
      <c r="N43" s="1"/>
    </row>
    <row r="44" spans="1:14" s="18" customFormat="1" ht="19.5" customHeight="1">
      <c r="A44" s="195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7"/>
      <c r="N44" s="1"/>
    </row>
    <row r="45" spans="1:14" ht="66" customHeight="1">
      <c r="A45" s="258"/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60"/>
    </row>
    <row r="46" spans="1:14" ht="76.5" customHeight="1" thickBot="1">
      <c r="A46" s="200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2"/>
    </row>
    <row r="47" spans="1:14" ht="76.5" customHeight="1">
      <c r="A47" s="19"/>
      <c r="B47" s="20"/>
      <c r="C47" s="21"/>
      <c r="D47" s="20"/>
      <c r="E47" s="20"/>
      <c r="F47" s="20"/>
      <c r="G47" s="20"/>
      <c r="H47" s="20"/>
      <c r="I47" s="20"/>
      <c r="J47" s="20"/>
      <c r="K47" s="20"/>
      <c r="L47" s="20"/>
      <c r="M47" s="22"/>
    </row>
    <row r="48" spans="1:14" ht="76.5" customHeight="1">
      <c r="A48" s="19"/>
      <c r="B48" s="20"/>
      <c r="C48" s="21"/>
      <c r="D48" s="20"/>
      <c r="E48" s="20"/>
      <c r="F48" s="20"/>
      <c r="G48" s="20"/>
      <c r="H48" s="20"/>
      <c r="I48" s="20"/>
      <c r="J48" s="20"/>
      <c r="K48" s="20"/>
      <c r="L48" s="20"/>
      <c r="M48" s="22"/>
    </row>
    <row r="49" spans="1:17" ht="76.5" customHeight="1">
      <c r="A49" s="19"/>
      <c r="B49" s="20"/>
      <c r="C49" s="21"/>
      <c r="D49" s="20"/>
      <c r="E49" s="20"/>
      <c r="F49" s="20"/>
      <c r="G49" s="20"/>
      <c r="H49" s="20"/>
      <c r="I49" s="20"/>
      <c r="J49" s="20"/>
      <c r="K49" s="20"/>
      <c r="L49" s="20"/>
      <c r="M49" s="22"/>
    </row>
    <row r="50" spans="1:17" ht="13.5" customHeight="1">
      <c r="A50" s="23"/>
      <c r="M50" s="28"/>
    </row>
    <row r="51" spans="1:17" s="1" customFormat="1" ht="13.5" customHeight="1">
      <c r="A51" s="23"/>
      <c r="B51" s="2"/>
      <c r="C51" s="24"/>
      <c r="D51" s="25"/>
      <c r="E51" s="2"/>
      <c r="F51" s="2"/>
      <c r="G51" s="2"/>
      <c r="H51" s="26"/>
      <c r="I51" s="26"/>
      <c r="J51" s="26"/>
      <c r="K51" s="26"/>
      <c r="L51" s="26"/>
      <c r="M51" s="28"/>
      <c r="O51" s="2"/>
      <c r="P51" s="2"/>
      <c r="Q51" s="2"/>
    </row>
    <row r="52" spans="1:17" s="1" customFormat="1" ht="55.5" customHeight="1" thickBot="1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5"/>
      <c r="O52" s="2"/>
      <c r="P52" s="2"/>
      <c r="Q52" s="2"/>
    </row>
  </sheetData>
  <mergeCells count="38">
    <mergeCell ref="M5:M7"/>
    <mergeCell ref="A1:M2"/>
    <mergeCell ref="A3:M4"/>
    <mergeCell ref="A5:A7"/>
    <mergeCell ref="B5:B7"/>
    <mergeCell ref="C5:C7"/>
    <mergeCell ref="D5:D7"/>
    <mergeCell ref="E5:E7"/>
    <mergeCell ref="F5:F7"/>
    <mergeCell ref="G5:G7"/>
    <mergeCell ref="H5:H7"/>
    <mergeCell ref="C29:G29"/>
    <mergeCell ref="I5:I7"/>
    <mergeCell ref="J5:J7"/>
    <mergeCell ref="K5:K7"/>
    <mergeCell ref="L5:L7"/>
    <mergeCell ref="C12:G12"/>
    <mergeCell ref="C13:G13"/>
    <mergeCell ref="C19:G19"/>
    <mergeCell ref="C20:G20"/>
    <mergeCell ref="C22:G22"/>
    <mergeCell ref="A42:M42"/>
    <mergeCell ref="A31:F31"/>
    <mergeCell ref="A32:F32"/>
    <mergeCell ref="A33:M33"/>
    <mergeCell ref="A34:L34"/>
    <mergeCell ref="A35:M35"/>
    <mergeCell ref="A36:M36"/>
    <mergeCell ref="A37:M37"/>
    <mergeCell ref="A38:M38"/>
    <mergeCell ref="A39:M39"/>
    <mergeCell ref="A40:M40"/>
    <mergeCell ref="A41:M41"/>
    <mergeCell ref="A43:M43"/>
    <mergeCell ref="A44:M44"/>
    <mergeCell ref="A45:M45"/>
    <mergeCell ref="A46:M46"/>
    <mergeCell ref="A52:M52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2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葷</vt:lpstr>
      <vt:lpstr>菜單明細</vt:lpstr>
      <vt:lpstr>素</vt:lpstr>
      <vt:lpstr>素!Print_Area</vt:lpstr>
      <vt:lpstr>菜單明細!Print_Area</vt:lpstr>
      <vt:lpstr>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lastPrinted>2023-04-10T10:09:51Z</cp:lastPrinted>
  <dcterms:created xsi:type="dcterms:W3CDTF">2018-02-09T02:55:08Z</dcterms:created>
  <dcterms:modified xsi:type="dcterms:W3CDTF">2023-04-10T10:52:04Z</dcterms:modified>
</cp:coreProperties>
</file>