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第二次校內午餐供應委員會0109\"/>
    </mc:Choice>
  </mc:AlternateContent>
  <bookViews>
    <workbookView xWindow="-120" yWindow="-120" windowWidth="29040" windowHeight="15840" activeTab="1"/>
  </bookViews>
  <sheets>
    <sheet name="葷" sheetId="1" r:id="rId1"/>
    <sheet name="菜單明細" sheetId="2" r:id="rId2"/>
    <sheet name="素" sheetId="3" state="hidden" r:id="rId3"/>
  </sheets>
  <definedNames>
    <definedName name="_xlnm.Print_Area" localSheetId="2">素!$A$1:$M$32</definedName>
    <definedName name="_xlnm.Print_Area" localSheetId="1">菜單明細!$A$1:$D$57</definedName>
    <definedName name="_xlnm.Print_Area" localSheetId="0">葷!$A$1:$N$35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N13" i="1"/>
  <c r="M18" i="3" l="1"/>
  <c r="M17" i="3"/>
  <c r="M16" i="3"/>
  <c r="M15" i="3"/>
  <c r="M14" i="3"/>
  <c r="M13" i="3"/>
  <c r="M12" i="3"/>
  <c r="M11" i="3"/>
  <c r="M10" i="3"/>
  <c r="M9" i="3"/>
  <c r="M8" i="3"/>
  <c r="B40" i="2"/>
  <c r="B39" i="2"/>
  <c r="B38" i="2"/>
  <c r="B37" i="2"/>
  <c r="B36" i="2"/>
  <c r="B21" i="2"/>
  <c r="B20" i="2"/>
  <c r="B19" i="2"/>
  <c r="B18" i="2"/>
  <c r="B17" i="2"/>
  <c r="N11" i="1" l="1"/>
  <c r="N9" i="1"/>
  <c r="B26" i="2"/>
  <c r="B25" i="2"/>
  <c r="B24" i="2"/>
  <c r="B23" i="2"/>
  <c r="B22" i="2"/>
  <c r="N12" i="1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16" i="2"/>
  <c r="B15" i="2"/>
  <c r="B14" i="2"/>
  <c r="B13" i="2"/>
  <c r="B12" i="2"/>
  <c r="B7" i="2"/>
  <c r="B6" i="2"/>
  <c r="B5" i="2"/>
  <c r="B4" i="2"/>
  <c r="B3" i="2"/>
  <c r="E55" i="2"/>
  <c r="E53" i="2"/>
  <c r="E52" i="2"/>
  <c r="A52" i="2"/>
  <c r="E51" i="2"/>
  <c r="E50" i="2"/>
  <c r="E49" i="2"/>
  <c r="E47" i="2"/>
  <c r="A47" i="2"/>
  <c r="E46" i="2"/>
  <c r="E45" i="2"/>
  <c r="E44" i="2"/>
  <c r="E43" i="2"/>
  <c r="E42" i="2"/>
  <c r="A42" i="2"/>
  <c r="E41" i="2"/>
  <c r="E40" i="2"/>
  <c r="E39" i="2"/>
  <c r="E37" i="2"/>
  <c r="A37" i="2"/>
  <c r="E36" i="2"/>
  <c r="E35" i="2"/>
  <c r="E34" i="2"/>
  <c r="E33" i="2"/>
  <c r="A33" i="2"/>
  <c r="E26" i="2"/>
  <c r="E24" i="2"/>
  <c r="E23" i="2"/>
  <c r="A23" i="2"/>
  <c r="E22" i="2"/>
  <c r="E21" i="2"/>
  <c r="E20" i="2"/>
  <c r="E18" i="2"/>
  <c r="A18" i="2"/>
  <c r="E17" i="2"/>
  <c r="E16" i="2"/>
  <c r="E15" i="2"/>
  <c r="E14" i="2"/>
  <c r="E13" i="2"/>
  <c r="A13" i="2"/>
  <c r="E11" i="2"/>
  <c r="E9" i="2"/>
  <c r="A9" i="2"/>
  <c r="E8" i="2"/>
  <c r="E7" i="2"/>
  <c r="E6" i="2"/>
  <c r="E5" i="2"/>
  <c r="E4" i="2"/>
  <c r="A4" i="2"/>
  <c r="E31" i="2"/>
  <c r="E30" i="2"/>
  <c r="E28" i="2"/>
  <c r="A28" i="2"/>
  <c r="E27" i="2"/>
  <c r="N18" i="1"/>
  <c r="N17" i="1"/>
  <c r="N16" i="1"/>
  <c r="N15" i="1"/>
  <c r="N14" i="1"/>
  <c r="N10" i="1"/>
  <c r="N8" i="1"/>
  <c r="F26" i="2" l="1"/>
  <c r="F40" i="2"/>
  <c r="F55" i="2"/>
  <c r="F16" i="2"/>
  <c r="F31" i="2"/>
  <c r="F7" i="2"/>
  <c r="F21" i="2"/>
  <c r="F35" i="2"/>
  <c r="F45" i="2"/>
  <c r="F50" i="2"/>
  <c r="F57" i="2" l="1"/>
  <c r="F58" i="2"/>
</calcChain>
</file>

<file path=xl/sharedStrings.xml><?xml version="1.0" encoding="utf-8"?>
<sst xmlns="http://schemas.openxmlformats.org/spreadsheetml/2006/main" count="297" uniqueCount="190">
  <si>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</si>
  <si>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</si>
  <si>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</si>
  <si>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</si>
  <si>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</si>
  <si>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</si>
  <si>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</t>
    <phoneticPr fontId="3" type="noConversion"/>
  </si>
  <si>
    <r>
      <t>全穀根莖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</si>
  <si>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豆魚肉蛋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</si>
  <si>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蔬菜類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</si>
  <si>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</si>
  <si>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水果類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</si>
  <si>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鈣含量(mg)</t>
    <phoneticPr fontId="3" type="noConversion"/>
  </si>
  <si>
    <r>
      <t>熱量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大卡</t>
    </r>
    <r>
      <rPr>
        <sz val="8"/>
        <rFont val="Times New Roman"/>
        <family val="1"/>
      </rPr>
      <t>)</t>
    </r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</si>
  <si>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</si>
  <si>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</si>
  <si>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</si>
  <si>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</si>
  <si>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</si>
  <si>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教育部-學校午餐食物內容及營養基準</t>
    <phoneticPr fontId="3" type="noConversion"/>
  </si>
  <si>
    <t>單位：每人每日應供應份數(一週平均值)</t>
    <phoneticPr fontId="3" type="noConversion"/>
  </si>
  <si>
    <t>☆食材來源:本公司食材均選用通過CAS、HACCP認證之合格廠商</t>
    <phoneticPr fontId="3" type="noConversion"/>
  </si>
  <si>
    <t>☆菜色之食材內容如遇氣候因素而有變動，敬請見諒！</t>
    <phoneticPr fontId="3" type="noConversion"/>
  </si>
  <si>
    <t>☆目前所提供之豆製品、玉米粒、黃豆、毛豆皆為非基因改造食材</t>
    <phoneticPr fontId="3" type="noConversion"/>
  </si>
  <si>
    <t>☆易致過敏原食材：蛋、蝦、蟹、芒果、花生、牛奶及其製品。「     *    」記號為易過敏原食材</t>
  </si>
  <si>
    <t>菜餚</t>
    <phoneticPr fontId="3" type="noConversion"/>
  </si>
  <si>
    <t>總食材</t>
  </si>
  <si>
    <t>烹調方式</t>
    <phoneticPr fontId="3" type="noConversion"/>
  </si>
  <si>
    <t>二</t>
    <phoneticPr fontId="3" type="noConversion"/>
  </si>
  <si>
    <t>1-3年級</t>
  </si>
  <si>
    <t>4-6年級</t>
  </si>
  <si>
    <t>☆每週二供應補助有機白米一次</t>
    <phoneticPr fontId="3" type="noConversion"/>
  </si>
  <si>
    <t>☆菜色優先使用CAS、臺灣有機農產品、產銷履歷、Qrcode、TQF之認證食材，內容如遇氣候因素而有變動，敬請見諒！</t>
    <phoneticPr fontId="3" type="noConversion"/>
  </si>
  <si>
    <t>☆本校一律使用臺灣國產豬肉食材</t>
    <phoneticPr fontId="3" type="noConversion"/>
  </si>
  <si>
    <t>☆菜單中「      」記號為健腦食材，「       」記號為蔬食日，「      」記號為特餐，「      」記號為有機日，「  *  」記號為易過敏原食材</t>
    <phoneticPr fontId="3" type="noConversion"/>
  </si>
  <si>
    <t>白米飯</t>
    <phoneticPr fontId="3" type="noConversion"/>
  </si>
  <si>
    <t>義式燉肉</t>
    <phoneticPr fontId="3" type="noConversion"/>
  </si>
  <si>
    <t>芹菜炒雙絲</t>
    <phoneticPr fontId="3" type="noConversion"/>
  </si>
  <si>
    <t>有機青菜</t>
    <phoneticPr fontId="3" type="noConversion"/>
  </si>
  <si>
    <t>芝麻紅藜麥飯</t>
    <phoneticPr fontId="3" type="noConversion"/>
  </si>
  <si>
    <t>肉燥高麗菜</t>
    <phoneticPr fontId="3" type="noConversion"/>
  </si>
  <si>
    <t>補助有機青菜</t>
    <phoneticPr fontId="3" type="noConversion"/>
  </si>
  <si>
    <t>針菇豆腐湯</t>
    <phoneticPr fontId="3" type="noConversion"/>
  </si>
  <si>
    <t>五穀飯</t>
    <phoneticPr fontId="3" type="noConversion"/>
  </si>
  <si>
    <t>地瓜粉蒸雞</t>
    <phoneticPr fontId="3" type="noConversion"/>
  </si>
  <si>
    <t>鮮菇滷豆腐</t>
    <phoneticPr fontId="3" type="noConversion"/>
  </si>
  <si>
    <t>冬菜白菜湯</t>
    <phoneticPr fontId="3" type="noConversion"/>
  </si>
  <si>
    <t>胚芽米飯</t>
    <phoneticPr fontId="3" type="noConversion"/>
  </si>
  <si>
    <t>薑絲黃瓜湯</t>
    <phoneticPr fontId="3" type="noConversion"/>
  </si>
  <si>
    <t>芋頭飯</t>
    <phoneticPr fontId="3" type="noConversion"/>
  </si>
  <si>
    <t>黑豆瓣醬炒雞</t>
    <phoneticPr fontId="3" type="noConversion"/>
  </si>
  <si>
    <t>螞蟻上樹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</si>
  <si>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奶油玉米濃湯</t>
    </r>
    <phoneticPr fontId="3" type="noConversion"/>
  </si>
  <si>
    <t>有機白米飯</t>
    <phoneticPr fontId="3" type="noConversion"/>
  </si>
  <si>
    <t>＊蛋酥大白菜</t>
    <phoneticPr fontId="3" type="noConversion"/>
  </si>
  <si>
    <t>冬瓜大麥仁湯</t>
    <phoneticPr fontId="3" type="noConversion"/>
  </si>
  <si>
    <t>紫米飯</t>
    <phoneticPr fontId="3" type="noConversion"/>
  </si>
  <si>
    <t>海山醬關東煮</t>
    <phoneticPr fontId="3" type="noConversion"/>
  </si>
  <si>
    <t>番茄羅宋湯</t>
    <phoneticPr fontId="3" type="noConversion"/>
  </si>
  <si>
    <t>葵瓜子炊飯</t>
    <phoneticPr fontId="3" type="noConversion"/>
  </si>
  <si>
    <t>＊親子丼</t>
  </si>
  <si>
    <t>肉絲花椰菜</t>
    <phoneticPr fontId="3" type="noConversion"/>
  </si>
  <si>
    <t>毛豆仁飯</t>
    <phoneticPr fontId="3" type="noConversion"/>
  </si>
  <si>
    <t>海芽豆腐湯</t>
    <phoneticPr fontId="3" type="noConversion"/>
  </si>
  <si>
    <t>☆本月保久乳供應日:２/１５(二)、２/２４(四) 各供應保久乳一瓶</t>
    <phoneticPr fontId="3" type="noConversion"/>
  </si>
  <si>
    <t>上海菜拌飯(有機白米)</t>
    <phoneticPr fontId="3" type="noConversion"/>
  </si>
  <si>
    <t>紅燒肉片</t>
    <phoneticPr fontId="3" type="noConversion"/>
  </si>
  <si>
    <t>碎瓜蒸肉末</t>
    <phoneticPr fontId="3" type="noConversion"/>
  </si>
  <si>
    <t>＊摩摩喳喳西米露</t>
    <phoneticPr fontId="3" type="noConversion"/>
  </si>
  <si>
    <t>☆每週一.二.四各供應補助有機青菜一次</t>
    <phoneticPr fontId="3" type="noConversion"/>
  </si>
  <si>
    <t>有機青菜段75g</t>
    <phoneticPr fontId="3" type="noConversion"/>
  </si>
  <si>
    <t>大白菜絲25g+紅蘿蔔絲5g+冬菜2g+乾香菇絲0.2g+冷凍龍骨丁1.5g</t>
    <phoneticPr fontId="3" type="noConversion"/>
  </si>
  <si>
    <t>＊蔥香雞肉絲炒米粉</t>
    <phoneticPr fontId="3" type="noConversion"/>
  </si>
  <si>
    <t>細米粉切60g+高麗菜絲18g+紅蘿蔔絲8g+清雞肉絲8g+蔥段1.5g</t>
    <phoneticPr fontId="3" type="noConversion"/>
  </si>
  <si>
    <t>冷凍豬絞肉65g+洋蔥小丁18g+碎花瓜8g+紅蘿蔔末2g</t>
    <phoneticPr fontId="3" type="noConversion"/>
  </si>
  <si>
    <t>有機白米80g</t>
    <phoneticPr fontId="3" type="noConversion"/>
  </si>
  <si>
    <t>大白菜角78g+紅蘿蔔絲8g+黑珍珠菇(切)3g+洗選蛋3g+小麥豆皮捲0.5g</t>
    <phoneticPr fontId="3" type="noConversion"/>
  </si>
  <si>
    <t>白蘿蔔中丁40g+海帶結18g+非基改百頁中丁16g+紅蘿蔔中丁8g+海山醬+柴魚片</t>
    <phoneticPr fontId="3" type="noConversion"/>
  </si>
  <si>
    <t>椰香酥脆魚丁</t>
    <phoneticPr fontId="3" type="noConversion"/>
  </si>
  <si>
    <t>結頭菜湯</t>
    <phoneticPr fontId="3" type="noConversion"/>
  </si>
  <si>
    <t>蒸</t>
    <phoneticPr fontId="3" type="noConversion"/>
  </si>
  <si>
    <t>燉</t>
    <phoneticPr fontId="3" type="noConversion"/>
  </si>
  <si>
    <t>炒</t>
    <phoneticPr fontId="3" type="noConversion"/>
  </si>
  <si>
    <t>燙</t>
    <phoneticPr fontId="3" type="noConversion"/>
  </si>
  <si>
    <t>煮</t>
    <phoneticPr fontId="3" type="noConversion"/>
  </si>
  <si>
    <t>燴</t>
    <phoneticPr fontId="3" type="noConversion"/>
  </si>
  <si>
    <t>蒸+拌炒</t>
    <phoneticPr fontId="3" type="noConversion"/>
  </si>
  <si>
    <t>燒煮</t>
    <phoneticPr fontId="3" type="noConversion"/>
  </si>
  <si>
    <t>滷</t>
    <phoneticPr fontId="3" type="noConversion"/>
  </si>
  <si>
    <t>炸</t>
    <phoneticPr fontId="3" type="noConversion"/>
  </si>
  <si>
    <t>燙+炒</t>
    <phoneticPr fontId="3" type="noConversion"/>
  </si>
  <si>
    <t>鮮菇青江菜</t>
    <phoneticPr fontId="3" type="noConversion"/>
  </si>
  <si>
    <t>蔥香芥蘭菜</t>
    <phoneticPr fontId="3" type="noConversion"/>
  </si>
  <si>
    <t>玉米菠菜</t>
    <phoneticPr fontId="3" type="noConversion"/>
  </si>
  <si>
    <t>芥蘭菜段75g</t>
    <phoneticPr fontId="3" type="noConversion"/>
  </si>
  <si>
    <t>☆菜單中「      」記號為特餐，「      」記號為有機日，「  *  」記號為易過敏原食材</t>
    <phoneticPr fontId="3" type="noConversion"/>
  </si>
  <si>
    <t>薑香芥蘭菜</t>
    <phoneticPr fontId="3" type="noConversion"/>
  </si>
  <si>
    <t>糖醋醬素麥克雞塊X2</t>
    <phoneticPr fontId="3" type="noConversion"/>
  </si>
  <si>
    <t>＊焗香烤菇</t>
    <phoneticPr fontId="3" type="noConversion"/>
  </si>
  <si>
    <t>豆皮花椰菜</t>
    <phoneticPr fontId="3" type="noConversion"/>
  </si>
  <si>
    <t>椰香酥脆豆腐</t>
    <phoneticPr fontId="3" type="noConversion"/>
  </si>
  <si>
    <t>素海山醬關東煮</t>
    <phoneticPr fontId="3" type="noConversion"/>
  </si>
  <si>
    <t>鴻喜菇大白菜</t>
    <phoneticPr fontId="3" type="noConversion"/>
  </si>
  <si>
    <t>玉米豆包絲湯</t>
    <phoneticPr fontId="3" type="noConversion"/>
  </si>
  <si>
    <t>蜜汁豆腸</t>
    <phoneticPr fontId="3" type="noConversion"/>
  </si>
  <si>
    <t>義式油豆腐</t>
    <phoneticPr fontId="3" type="noConversion"/>
  </si>
  <si>
    <t>＊紅蘿蔔炒蛋</t>
    <phoneticPr fontId="3" type="noConversion"/>
  </si>
  <si>
    <t>黃金紫茄</t>
    <phoneticPr fontId="3" type="noConversion"/>
  </si>
  <si>
    <t>(元宵節)上海菜素拌飯(有機白米)＋紅燒凍腐＋補助有機青菜＋紅豆花生小湯圓</t>
    <phoneticPr fontId="3" type="noConversion"/>
  </si>
  <si>
    <t>鮮菇滷豆腐</t>
  </si>
  <si>
    <t>果乾拌地瓜丁</t>
    <phoneticPr fontId="3" type="noConversion"/>
  </si>
  <si>
    <t>素肉燥高麗菜</t>
    <phoneticPr fontId="3" type="noConversion"/>
  </si>
  <si>
    <t>黑豆瓣醬炒豆干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</si>
  <si>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奶香咖哩豆包</t>
    </r>
    <phoneticPr fontId="3" type="noConversion"/>
  </si>
  <si>
    <t>麻婆百頁</t>
    <phoneticPr fontId="3" type="noConversion"/>
  </si>
  <si>
    <r>
      <t>＊素油蔥干絲炒米粉＋碎瓜麵輪＋補助有機青菜＋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摩摩喳喳西米露</t>
    </r>
    <phoneticPr fontId="3" type="noConversion"/>
  </si>
  <si>
    <t>☆本月有機青菜種類：高麗菜.小松葉.山茼萵.油江菜.黑葉白菜.青松菜.空心菜</t>
    <phoneticPr fontId="3" type="noConversion"/>
  </si>
  <si>
    <t>☆本月蔬菜種類:高麗菜.芥蘭菜.青江菜.菠菜.青花菜…等當季蔬菜</t>
    <phoneticPr fontId="3" type="noConversion"/>
  </si>
  <si>
    <t>☆本月水果種類:木瓜.葡萄.柑橘.小番茄.柳丁.西瓜.棗子…等當令水果</t>
    <phoneticPr fontId="3" type="noConversion"/>
  </si>
  <si>
    <t>紅蘿蔔絲50g+冷藏殺菌全液蛋25g+冷凍毛豆仁3g</t>
    <phoneticPr fontId="3" type="noConversion"/>
  </si>
  <si>
    <t>薑燒三杯烤麩</t>
    <phoneticPr fontId="3" type="noConversion"/>
  </si>
  <si>
    <t>六</t>
    <phoneticPr fontId="3" type="noConversion"/>
  </si>
  <si>
    <t>北農有機青菜</t>
    <phoneticPr fontId="3" type="noConversion"/>
  </si>
  <si>
    <t>針菇海芽湯</t>
    <phoneticPr fontId="3" type="noConversion"/>
  </si>
  <si>
    <t>北農有機青菜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</si>
  <si>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咖哩豬排X1</t>
    </r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</si>
  <si>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奶油南瓜濃湯</t>
    </r>
    <phoneticPr fontId="3" type="noConversion"/>
  </si>
  <si>
    <t>有機白米飯</t>
    <phoneticPr fontId="3" type="noConversion"/>
  </si>
  <si>
    <t>上海菜拌飯(有機白米)＋紅燒肉片＋北農有機青菜＋(熱)芋頭綠豆小湯圓</t>
    <phoneticPr fontId="3" type="noConversion"/>
  </si>
  <si>
    <r>
      <t>＊蔥香雞肉絲炒米粉＋碎瓜蒸肉末＋北農有機青菜＋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摩摩喳喳西米露</t>
    </r>
    <phoneticPr fontId="3" type="noConversion"/>
  </si>
  <si>
    <t>蜜汁魚丁</t>
    <phoneticPr fontId="3" type="noConversion"/>
  </si>
  <si>
    <t>香滷棒棒腿X1</t>
    <phoneticPr fontId="3" type="noConversion"/>
  </si>
  <si>
    <t>泰式雞醬麥克雞塊X2</t>
    <phoneticPr fontId="3" type="noConversion"/>
  </si>
  <si>
    <t>紫菜豆腐湯</t>
    <phoneticPr fontId="3" type="noConversion"/>
  </si>
  <si>
    <t>＊菜頭蛋花湯</t>
    <phoneticPr fontId="3" type="noConversion"/>
  </si>
  <si>
    <t>香菜結頭菜湯</t>
    <phoneticPr fontId="3" type="noConversion"/>
  </si>
  <si>
    <t>豆皮炒四季豆</t>
    <phoneticPr fontId="3" type="noConversion"/>
  </si>
  <si>
    <t>蒜香青江菜</t>
    <phoneticPr fontId="3" type="noConversion"/>
  </si>
  <si>
    <t>鮮菇油菜</t>
    <phoneticPr fontId="3" type="noConversion"/>
  </si>
  <si>
    <t>＊雲耳蒸蛋</t>
    <phoneticPr fontId="3" type="noConversion"/>
  </si>
  <si>
    <t>芝麻毛豆仁飯</t>
    <phoneticPr fontId="3" type="noConversion"/>
  </si>
  <si>
    <t>紅藜麥飯</t>
    <phoneticPr fontId="3" type="noConversion"/>
  </si>
  <si>
    <t>三穀飯</t>
    <phoneticPr fontId="3" type="noConversion"/>
  </si>
  <si>
    <t>麥片飯</t>
    <phoneticPr fontId="3" type="noConversion"/>
  </si>
  <si>
    <t>葵瓜子有機米飯</t>
    <phoneticPr fontId="3" type="noConversion"/>
  </si>
  <si>
    <t>☆本月蔬食餐供應日:２／２４(五)</t>
    <phoneticPr fontId="3" type="noConversion"/>
  </si>
  <si>
    <t>☆本月有機青菜種類：山茼蒿、小白菜、味美菜、黑葉白菜、青松菜、福山萵苣</t>
    <phoneticPr fontId="3" type="noConversion"/>
  </si>
  <si>
    <t>☆本月水果種類:木瓜.柑橘.小番茄.柳丁.芭樂.棗子…等當令水果</t>
    <phoneticPr fontId="3" type="noConversion"/>
  </si>
  <si>
    <t>☆本月三章履歷豆奶供應日為２／２０(一)</t>
    <phoneticPr fontId="3" type="noConversion"/>
  </si>
  <si>
    <t>☆本月魚肉種類:水鯊魚(2/13、2/22)</t>
    <phoneticPr fontId="3" type="noConversion"/>
  </si>
  <si>
    <t>☆本月保久乳供應日:２/１８(六)、２/２１(二) 各供應保久乳一瓶</t>
    <phoneticPr fontId="3" type="noConversion"/>
  </si>
  <si>
    <t>１１２年０２月食材明細表</t>
    <phoneticPr fontId="3" type="noConversion"/>
  </si>
  <si>
    <t>紅蔥菠菜</t>
    <phoneticPr fontId="3" type="noConversion"/>
  </si>
  <si>
    <t>冷凍水鯊魚丁95g+南瓜大丁25g+番茄醬(糊)</t>
    <phoneticPr fontId="3" type="noConversion"/>
  </si>
  <si>
    <t>金針菇(切)28g+乾海帶芽0.2g+冷凍龍骨丁1.5g</t>
    <phoneticPr fontId="3" type="noConversion"/>
  </si>
  <si>
    <t>有機白米80g+青江菜(切)18g+冷凍碎培根8g+黑珍珠菇4g</t>
    <phoneticPr fontId="3" type="noConversion"/>
  </si>
  <si>
    <t>芋頭綠豆小湯圓</t>
    <phoneticPr fontId="3" type="noConversion"/>
  </si>
  <si>
    <t>芋頭小丁20g+紅白小湯圓8g+綠豆5g</t>
    <phoneticPr fontId="3" type="noConversion"/>
  </si>
  <si>
    <t>雞丁70g+地瓜大丁35g+蒸肉粉8g+小米</t>
    <phoneticPr fontId="3" type="noConversion"/>
  </si>
  <si>
    <t>冷凍豬肉片65g+白蘿蔔片28g+紅蘿蔔片8g+蔥段0.5g</t>
    <phoneticPr fontId="3" type="noConversion"/>
  </si>
  <si>
    <t>農糧米78g+紅藜麥2g</t>
    <phoneticPr fontId="3" type="noConversion"/>
  </si>
  <si>
    <t>非基改油豆腐小丁55g+杏鮑菇(切)18g+洋蔥角10g</t>
    <phoneticPr fontId="3" type="noConversion"/>
  </si>
  <si>
    <t>農糧米62g+胚芽米18g</t>
    <phoneticPr fontId="3" type="noConversion"/>
  </si>
  <si>
    <t>農糧米62g+糙米6g+洋薏仁6g+燕麥粒6g</t>
    <phoneticPr fontId="3" type="noConversion"/>
  </si>
  <si>
    <t>冷凍生鮮帶骨大排約75g/片+馬鈴薯小丁6g+洋蔥小丁6g+紅蘿蔔小丁2g+咖哩粉+oak全脂奶粉</t>
    <phoneticPr fontId="3" type="noConversion"/>
  </si>
  <si>
    <t>高麗菜角68g+彩椒小丁2g+冷凍豬絞肉5g</t>
    <phoneticPr fontId="3" type="noConversion"/>
  </si>
  <si>
    <t>大黃瓜片32g+冷凍龍骨丁1.5g</t>
    <phoneticPr fontId="3" type="noConversion"/>
  </si>
  <si>
    <t>農糧米62g+麥片18g</t>
    <phoneticPr fontId="3" type="noConversion"/>
  </si>
  <si>
    <t>雞丁70g+非基改四分豆干(凍)20g+紅蘿蔔片5g+青蔥(段)0.8g+黑豆瓣醬</t>
    <phoneticPr fontId="3" type="noConversion"/>
  </si>
  <si>
    <t>冬粉18g+綠豆芽12g+冷凍豬絞肉8g+紅蘿蔔絲2g+木耳2g</t>
    <phoneticPr fontId="3" type="noConversion"/>
  </si>
  <si>
    <t>南瓜小丁25g+馬鈴薯小丁5g+洋蔥小丁5g+安佳無鹽奶油+中筋麵粉+玉米濃湯粉</t>
    <phoneticPr fontId="3" type="noConversion"/>
  </si>
  <si>
    <t>冷凍豬肉角65g+馬鈴薯中丁28g+洋蔥角10g+番茄角6g+義式香料粉</t>
    <phoneticPr fontId="3" type="noConversion"/>
  </si>
  <si>
    <t>冷凍四季豆段70g+非基改小麥豆皮捲0.5g+紅蘿蔔絲3g+乾香菇絲0.2g</t>
    <phoneticPr fontId="3" type="noConversion"/>
  </si>
  <si>
    <t>白蘿蔔小丁22g+cas洗選蛋8g+芹菜珠0.2g</t>
    <phoneticPr fontId="3" type="noConversion"/>
  </si>
  <si>
    <t>地瓜小丁12g+芋頭小丁8g+西谷米3g+毛綠豆5g+oak全脂奶粉</t>
    <phoneticPr fontId="3" type="noConversion"/>
  </si>
  <si>
    <t>棒腿D5 約135g/支+滷包</t>
    <phoneticPr fontId="3" type="noConversion"/>
  </si>
  <si>
    <t>冬瓜中丁30g+洋薏仁3g+冷凍龍骨丁1.5g</t>
    <phoneticPr fontId="3" type="noConversion"/>
  </si>
  <si>
    <t>農糧米62g+黑糯米18g</t>
    <phoneticPr fontId="3" type="noConversion"/>
  </si>
  <si>
    <t>冷凍水鯊魚丁95g+地瓜大丁30g+乾椰子絲</t>
    <phoneticPr fontId="3" type="noConversion"/>
  </si>
  <si>
    <t>馬鈴薯小丁16g+洋蔥小丁6g+番茄小丁6g+木耳小丁2g+冷凍龍骨丁1.5g</t>
    <phoneticPr fontId="3" type="noConversion"/>
  </si>
  <si>
    <t>菠菜段75</t>
    <phoneticPr fontId="3" type="noConversion"/>
  </si>
  <si>
    <t>有機白米78g+去殼葵瓜子2g</t>
    <phoneticPr fontId="3" type="noConversion"/>
  </si>
  <si>
    <t>雞丁70g+洋蔥角20g+紅蘿蔔片8g+cas洗選蛋6g+蔥花0.8g+味霖</t>
    <phoneticPr fontId="3" type="noConversion"/>
  </si>
  <si>
    <t>冷凍青花椰菜朵98g+冷凍豬肉絲4g+彩椒絲2g</t>
    <phoneticPr fontId="3" type="noConversion"/>
  </si>
  <si>
    <t>結頭菜中丁32g+香菜+冷凍龍骨丁1.5g</t>
    <phoneticPr fontId="3" type="noConversion"/>
  </si>
  <si>
    <t>農糧米70g+冷凍毛豆仁10g+黑芝麻0.2g</t>
    <phoneticPr fontId="3" type="noConversion"/>
  </si>
  <si>
    <t>冷藏殺菌全液蛋55g+木耳小丁8g</t>
    <phoneticPr fontId="3" type="noConversion"/>
  </si>
  <si>
    <t>冷凍麥克雞塊約40~45g/2塊+泰式甜雞醬</t>
    <phoneticPr fontId="3" type="noConversion"/>
  </si>
  <si>
    <t>油菜段75g+金針菇(切)3g</t>
    <phoneticPr fontId="3" type="noConversion"/>
  </si>
  <si>
    <t>非基改板豆腐小丁32g+乾紫菜0.3g+冷凍龍骨丁1.5g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</si>
</sst>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_);[Red]\(0\)"/>
    <numFmt numFmtId="178" formatCode="0_ "/>
    <numFmt numFmtId="179" formatCode="m&quot;月&quot;d&quot;日&quot;;@"/>
    <numFmt numFmtId="180" formatCode="[$-404]aaa;@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color indexed="20"/>
      <name val="標楷體"/>
      <family val="4"/>
      <charset val="136"/>
    </font>
    <font>
      <sz val="9"/>
      <name val="新細明體"/>
      <family val="1"/>
      <charset val="136"/>
    </font>
    <font>
      <sz val="18"/>
      <color indexed="20"/>
      <name val="Times New Roman"/>
      <family val="1"/>
    </font>
    <font>
      <sz val="12"/>
      <name val="Times New Roman"/>
      <family val="1"/>
    </font>
    <font>
      <sz val="18"/>
      <color indexed="12"/>
      <name val="Times New Roman"/>
      <family val="1"/>
    </font>
    <font>
      <sz val="10"/>
      <name val="華康圓體注音"/>
      <family val="1"/>
      <charset val="136"/>
    </font>
    <font>
      <sz val="12"/>
      <name val="華康圓體注音"/>
      <family val="1"/>
      <charset val="136"/>
    </font>
    <font>
      <sz val="8"/>
      <name val="標楷體"/>
      <family val="4"/>
      <charset val="136"/>
    </font>
    <font>
      <sz val="8"/>
      <name val="Times New Roman"/>
      <family val="1"/>
    </font>
    <font>
      <sz val="8"/>
      <name val="華康中圓體"/>
      <family val="3"/>
      <charset val="136"/>
    </font>
    <font>
      <sz val="12"/>
      <name val="細明體"/>
      <family val="3"/>
      <charset val="136"/>
    </font>
    <font>
      <sz val="10"/>
      <name val="華康少女文字W5"/>
      <family val="1"/>
      <charset val="136"/>
    </font>
    <font>
      <sz val="8"/>
      <name val="華康少女文字W5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華康圓體注音"/>
      <family val="1"/>
      <charset val="136"/>
    </font>
    <font>
      <sz val="14"/>
      <name val="華康圓體W3注音"/>
      <family val="1"/>
      <charset val="136"/>
    </font>
    <font>
      <b/>
      <sz val="28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王漢宗中明體注音"/>
      <family val="5"/>
      <charset val="136"/>
    </font>
    <font>
      <b/>
      <sz val="12"/>
      <name val="新細明體"/>
      <family val="1"/>
      <charset val="136"/>
    </font>
    <font>
      <b/>
      <sz val="16"/>
      <name val="王漢宗中明體注音"/>
      <family val="5"/>
      <charset val="136"/>
    </font>
    <font>
      <b/>
      <u/>
      <sz val="16"/>
      <name val="王漢宗中明體注音"/>
      <family val="5"/>
      <charset val="136"/>
    </font>
    <font>
      <sz val="15"/>
      <name val="王漢宗中明體注音"/>
      <family val="5"/>
      <charset val="136"/>
    </font>
    <font>
      <sz val="15"/>
      <name val="新細明體"/>
      <family val="1"/>
      <charset val="136"/>
    </font>
    <font>
      <sz val="16"/>
      <name val="王漢宗中明體注音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9" fillId="0" borderId="3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shrinkToFit="1"/>
    </xf>
    <xf numFmtId="0" fontId="19" fillId="0" borderId="48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179" fontId="22" fillId="0" borderId="22" xfId="0" applyNumberFormat="1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179" fontId="22" fillId="0" borderId="16" xfId="0" applyNumberFormat="1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15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4" xfId="2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16" xfId="1" applyFont="1" applyBorder="1" applyAlignment="1">
      <alignment vertical="center" shrinkToFit="1"/>
    </xf>
    <xf numFmtId="0" fontId="15" fillId="0" borderId="51" xfId="0" applyFont="1" applyBorder="1" applyAlignment="1">
      <alignment horizontal="center" vertical="center" shrinkToFit="1"/>
    </xf>
    <xf numFmtId="180" fontId="22" fillId="0" borderId="16" xfId="0" applyNumberFormat="1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7" fontId="11" fillId="0" borderId="26" xfId="0" applyNumberFormat="1" applyFont="1" applyBorder="1" applyAlignment="1">
      <alignment horizontal="center" vertical="center" shrinkToFit="1"/>
    </xf>
    <xf numFmtId="177" fontId="11" fillId="0" borderId="3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21" xfId="0" applyNumberFormat="1" applyFont="1" applyBorder="1" applyAlignment="1">
      <alignment horizontal="center" vertical="center" shrinkToFit="1"/>
    </xf>
    <xf numFmtId="177" fontId="11" fillId="0" borderId="23" xfId="0" applyNumberFormat="1" applyFont="1" applyBorder="1" applyAlignment="1">
      <alignment horizontal="center" vertical="center" shrinkToFit="1"/>
    </xf>
    <xf numFmtId="177" fontId="11" fillId="0" borderId="25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7" fontId="11" fillId="0" borderId="34" xfId="0" applyNumberFormat="1" applyFont="1" applyBorder="1" applyAlignment="1">
      <alignment horizontal="center" vertical="center" shrinkToFit="1"/>
    </xf>
    <xf numFmtId="177" fontId="11" fillId="0" borderId="54" xfId="0" applyNumberFormat="1" applyFont="1" applyBorder="1" applyAlignment="1">
      <alignment horizontal="center" vertical="center" shrinkToFit="1"/>
    </xf>
    <xf numFmtId="177" fontId="11" fillId="0" borderId="30" xfId="0" applyNumberFormat="1" applyFont="1" applyBorder="1" applyAlignment="1">
      <alignment horizontal="center" vertical="center" shrinkToFit="1"/>
    </xf>
    <xf numFmtId="177" fontId="11" fillId="0" borderId="31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7" fontId="11" fillId="0" borderId="32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8" fontId="15" fillId="0" borderId="13" xfId="0" applyNumberFormat="1" applyFont="1" applyBorder="1" applyAlignment="1">
      <alignment vertical="center" shrinkToFit="1"/>
    </xf>
    <xf numFmtId="0" fontId="15" fillId="0" borderId="26" xfId="0" applyFont="1" applyBorder="1" applyAlignment="1">
      <alignment horizontal="left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53" xfId="1" applyFont="1" applyBorder="1" applyAlignment="1">
      <alignment horizontal="center" vertical="center" shrinkToFit="1"/>
    </xf>
    <xf numFmtId="0" fontId="23" fillId="0" borderId="34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37" xfId="1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22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176" fontId="11" fillId="3" borderId="22" xfId="0" applyNumberFormat="1" applyFont="1" applyFill="1" applyBorder="1" applyAlignment="1">
      <alignment horizontal="center" vertical="center" shrinkToFit="1"/>
    </xf>
    <xf numFmtId="176" fontId="11" fillId="3" borderId="16" xfId="0" applyNumberFormat="1" applyFont="1" applyFill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43" xfId="0" applyNumberFormat="1" applyFont="1" applyBorder="1" applyAlignment="1">
      <alignment horizontal="center" vertical="center" shrinkToFit="1"/>
    </xf>
    <xf numFmtId="177" fontId="11" fillId="0" borderId="56" xfId="0" applyNumberFormat="1" applyFont="1" applyBorder="1" applyAlignment="1">
      <alignment horizontal="center" vertical="center" shrinkToFit="1"/>
    </xf>
    <xf numFmtId="177" fontId="11" fillId="0" borderId="57" xfId="0" applyNumberFormat="1" applyFont="1" applyBorder="1" applyAlignment="1">
      <alignment horizontal="center" vertical="center" shrinkToFit="1"/>
    </xf>
    <xf numFmtId="176" fontId="11" fillId="0" borderId="37" xfId="0" applyNumberFormat="1" applyFont="1" applyBorder="1" applyAlignment="1">
      <alignment horizontal="center" vertical="center" shrinkToFit="1"/>
    </xf>
    <xf numFmtId="0" fontId="23" fillId="0" borderId="23" xfId="1" applyFont="1" applyBorder="1" applyAlignment="1">
      <alignment horizontal="center" vertical="center" shrinkToFit="1"/>
    </xf>
    <xf numFmtId="0" fontId="23" fillId="0" borderId="24" xfId="1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176" fontId="11" fillId="4" borderId="22" xfId="0" applyNumberFormat="1" applyFont="1" applyFill="1" applyBorder="1" applyAlignment="1">
      <alignment horizontal="center" vertical="center" shrinkToFit="1"/>
    </xf>
    <xf numFmtId="176" fontId="11" fillId="4" borderId="37" xfId="0" applyNumberFormat="1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vertical="center" shrinkToFit="1"/>
    </xf>
    <xf numFmtId="0" fontId="17" fillId="0" borderId="3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48" xfId="0" applyFont="1" applyFill="1" applyBorder="1" applyAlignment="1">
      <alignment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5" fillId="0" borderId="46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0" xfId="0" applyFont="1">
      <alignment vertical="center"/>
    </xf>
    <xf numFmtId="0" fontId="15" fillId="0" borderId="48" xfId="0" applyFont="1" applyBorder="1">
      <alignment vertical="center"/>
    </xf>
    <xf numFmtId="0" fontId="15" fillId="0" borderId="38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8" xfId="0" applyFont="1" applyBorder="1" applyAlignment="1">
      <alignment vertical="top" wrapText="1"/>
    </xf>
    <xf numFmtId="0" fontId="18" fillId="0" borderId="40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9" xfId="0" applyFont="1" applyBorder="1" applyAlignment="1">
      <alignment horizontal="right" vertical="center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15" fillId="0" borderId="3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48" xfId="0" applyFont="1" applyBorder="1" applyAlignment="1">
      <alignment horizontal="left" vertical="top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27" fillId="2" borderId="26" xfId="1" applyFont="1" applyFill="1" applyBorder="1" applyAlignment="1">
      <alignment horizontal="right" vertical="center" shrinkToFit="1"/>
    </xf>
    <xf numFmtId="0" fontId="28" fillId="2" borderId="27" xfId="0" applyFont="1" applyFill="1" applyBorder="1" applyAlignment="1">
      <alignment horizontal="right" vertical="center" shrinkToFit="1"/>
    </xf>
    <xf numFmtId="0" fontId="28" fillId="2" borderId="28" xfId="0" applyFont="1" applyFill="1" applyBorder="1" applyAlignment="1">
      <alignment horizontal="right" vertical="center" shrinkToFit="1"/>
    </xf>
    <xf numFmtId="0" fontId="23" fillId="2" borderId="35" xfId="1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3">
    <cellStyle name="一般" xfId="0" builtinId="0"/>
    <cellStyle name="一般 2 2" xfId="1"/>
    <cellStyle name="一般_食材明細表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13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112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2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月份午餐菜單</a:t>
          </a:r>
        </a:p>
      </xdr:txBody>
    </xdr:sp>
    <xdr:clientData/>
  </xdr:twoCellAnchor>
  <xdr:twoCellAnchor>
    <xdr:from>
      <xdr:col>4</xdr:col>
      <xdr:colOff>1564725</xdr:colOff>
      <xdr:row>20</xdr:row>
      <xdr:rowOff>106456</xdr:rowOff>
    </xdr:from>
    <xdr:to>
      <xdr:col>6</xdr:col>
      <xdr:colOff>771542</xdr:colOff>
      <xdr:row>21</xdr:row>
      <xdr:rowOff>166810</xdr:rowOff>
    </xdr:to>
    <xdr:sp macro="" textlink="">
      <xdr:nvSpPr>
        <xdr:cNvPr id="4" name="WordArt 50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40254" y="11077015"/>
          <a:ext cx="3420229" cy="3068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☆本月菜單每日所提供的平均鈣含量為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289mg</a:t>
          </a:r>
        </a:p>
      </xdr:txBody>
    </xdr:sp>
    <xdr:clientData/>
  </xdr:twoCellAnchor>
  <xdr:twoCellAnchor>
    <xdr:from>
      <xdr:col>3</xdr:col>
      <xdr:colOff>919655</xdr:colOff>
      <xdr:row>34</xdr:row>
      <xdr:rowOff>492669</xdr:rowOff>
    </xdr:from>
    <xdr:to>
      <xdr:col>13</xdr:col>
      <xdr:colOff>57845</xdr:colOff>
      <xdr:row>34</xdr:row>
      <xdr:rowOff>844112</xdr:rowOff>
    </xdr:to>
    <xdr:sp macro="" textlink="">
      <xdr:nvSpPr>
        <xdr:cNvPr id="6" name="WordArt 5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4427744"/>
          <a:ext cx="9634740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974085</xdr:colOff>
      <xdr:row>20</xdr:row>
      <xdr:rowOff>135381</xdr:rowOff>
    </xdr:from>
    <xdr:to>
      <xdr:col>13</xdr:col>
      <xdr:colOff>43500</xdr:colOff>
      <xdr:row>21</xdr:row>
      <xdr:rowOff>182679</xdr:rowOff>
    </xdr:to>
    <xdr:sp macro="" textlink="">
      <xdr:nvSpPr>
        <xdr:cNvPr id="8" name="WordArt 5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63026" y="11105940"/>
          <a:ext cx="3238003" cy="293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☆本月菜單每日所提供的平均鈉含量為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7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8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0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mg</a:t>
          </a:r>
        </a:p>
      </xdr:txBody>
    </xdr:sp>
    <xdr:clientData/>
  </xdr:twoCellAnchor>
  <xdr:twoCellAnchor editAs="oneCell">
    <xdr:from>
      <xdr:col>4</xdr:col>
      <xdr:colOff>1397615</xdr:colOff>
      <xdr:row>21</xdr:row>
      <xdr:rowOff>190820</xdr:rowOff>
    </xdr:from>
    <xdr:to>
      <xdr:col>4</xdr:col>
      <xdr:colOff>1830161</xdr:colOff>
      <xdr:row>23</xdr:row>
      <xdr:rowOff>135655</xdr:rowOff>
    </xdr:to>
    <xdr:pic>
      <xdr:nvPicPr>
        <xdr:cNvPr id="11" name="圖片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758" y="6058220"/>
          <a:ext cx="432546" cy="423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390367</xdr:colOff>
      <xdr:row>21</xdr:row>
      <xdr:rowOff>182977</xdr:rowOff>
    </xdr:from>
    <xdr:to>
      <xdr:col>2</xdr:col>
      <xdr:colOff>815068</xdr:colOff>
      <xdr:row>23</xdr:row>
      <xdr:rowOff>119962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138" y="6050377"/>
          <a:ext cx="424701" cy="4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1469491</xdr:colOff>
      <xdr:row>21</xdr:row>
      <xdr:rowOff>179614</xdr:rowOff>
    </xdr:from>
    <xdr:to>
      <xdr:col>3</xdr:col>
      <xdr:colOff>1870544</xdr:colOff>
      <xdr:row>23</xdr:row>
      <xdr:rowOff>112939</xdr:rowOff>
    </xdr:to>
    <xdr:pic>
      <xdr:nvPicPr>
        <xdr:cNvPr id="13" name="圖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748" y="6047014"/>
          <a:ext cx="401053" cy="41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947539</xdr:colOff>
      <xdr:row>21</xdr:row>
      <xdr:rowOff>189380</xdr:rowOff>
    </xdr:from>
    <xdr:to>
      <xdr:col>5</xdr:col>
      <xdr:colOff>1365439</xdr:colOff>
      <xdr:row>23</xdr:row>
      <xdr:rowOff>104775</xdr:rowOff>
    </xdr:to>
    <xdr:pic>
      <xdr:nvPicPr>
        <xdr:cNvPr id="14" name="圖片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1282" y="6056780"/>
          <a:ext cx="417900" cy="394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996524</xdr:colOff>
      <xdr:row>9</xdr:row>
      <xdr:rowOff>380679</xdr:rowOff>
    </xdr:from>
    <xdr:to>
      <xdr:col>3</xdr:col>
      <xdr:colOff>1905001</xdr:colOff>
      <xdr:row>11</xdr:row>
      <xdr:rowOff>20410</xdr:rowOff>
    </xdr:to>
    <xdr:pic>
      <xdr:nvPicPr>
        <xdr:cNvPr id="37" name="圖片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95" y="2253022"/>
          <a:ext cx="1909963" cy="401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690842</xdr:colOff>
      <xdr:row>29</xdr:row>
      <xdr:rowOff>131109</xdr:rowOff>
    </xdr:from>
    <xdr:to>
      <xdr:col>12</xdr:col>
      <xdr:colOff>384361</xdr:colOff>
      <xdr:row>32</xdr:row>
      <xdr:rowOff>106595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48742" y="7998759"/>
          <a:ext cx="5256119" cy="68033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☆本校一律使用臺灣國產豬肉食材</a:t>
          </a:r>
        </a:p>
      </xdr:txBody>
    </xdr:sp>
    <xdr:clientData/>
  </xdr:twoCellAnchor>
  <xdr:twoCellAnchor>
    <xdr:from>
      <xdr:col>5</xdr:col>
      <xdr:colOff>637615</xdr:colOff>
      <xdr:row>23</xdr:row>
      <xdr:rowOff>318247</xdr:rowOff>
    </xdr:from>
    <xdr:to>
      <xdr:col>12</xdr:col>
      <xdr:colOff>270623</xdr:colOff>
      <xdr:row>23</xdr:row>
      <xdr:rowOff>581141</xdr:rowOff>
    </xdr:to>
    <xdr:sp macro="" textlink="">
      <xdr:nvSpPr>
        <xdr:cNvPr id="19" name="WordArt 50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95515" y="6709522"/>
          <a:ext cx="5195608" cy="2628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午餐菜色照片及食材明細，可上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『</a:t>
          </a:r>
          <a:r>
            <a:rPr kumimoji="0" lang="zh-TW" altLang="en-US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校園食材登錄平臺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』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查詢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0</xdr:col>
      <xdr:colOff>56590</xdr:colOff>
      <xdr:row>23</xdr:row>
      <xdr:rowOff>336737</xdr:rowOff>
    </xdr:from>
    <xdr:to>
      <xdr:col>5</xdr:col>
      <xdr:colOff>235884</xdr:colOff>
      <xdr:row>23</xdr:row>
      <xdr:rowOff>560855</xdr:rowOff>
    </xdr:to>
    <xdr:sp macro="" textlink="">
      <xdr:nvSpPr>
        <xdr:cNvPr id="15" name="WordArt 5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590" y="6728012"/>
          <a:ext cx="6237194" cy="2241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238125</xdr:colOff>
      <xdr:row>17</xdr:row>
      <xdr:rowOff>260106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2575" y="4924425"/>
          <a:ext cx="238125" cy="2601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247650</xdr:colOff>
      <xdr:row>13</xdr:row>
      <xdr:rowOff>251138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150" y="3400425"/>
          <a:ext cx="247650" cy="25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283028</xdr:colOff>
      <xdr:row>8</xdr:row>
      <xdr:rowOff>283028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2771" y="1491343"/>
          <a:ext cx="283028" cy="283028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2362200</xdr:colOff>
      <xdr:row>7</xdr:row>
      <xdr:rowOff>0</xdr:rowOff>
    </xdr:from>
    <xdr:to>
      <xdr:col>5</xdr:col>
      <xdr:colOff>258722</xdr:colOff>
      <xdr:row>7</xdr:row>
      <xdr:rowOff>262151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48375" y="1485900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</xdr:colOff>
      <xdr:row>8</xdr:row>
      <xdr:rowOff>182336</xdr:rowOff>
    </xdr:from>
    <xdr:to>
      <xdr:col>2</xdr:col>
      <xdr:colOff>290018</xdr:colOff>
      <xdr:row>9</xdr:row>
      <xdr:rowOff>63487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4542" y="1673679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9</xdr:row>
      <xdr:rowOff>361950</xdr:rowOff>
    </xdr:from>
    <xdr:to>
      <xdr:col>5</xdr:col>
      <xdr:colOff>249197</xdr:colOff>
      <xdr:row>10</xdr:row>
      <xdr:rowOff>243101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38850" y="2619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13</xdr:row>
      <xdr:rowOff>161925</xdr:rowOff>
    </xdr:from>
    <xdr:to>
      <xdr:col>2</xdr:col>
      <xdr:colOff>258722</xdr:colOff>
      <xdr:row>14</xdr:row>
      <xdr:rowOff>43076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8625" y="3562350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13</xdr:row>
      <xdr:rowOff>361950</xdr:rowOff>
    </xdr:from>
    <xdr:to>
      <xdr:col>5</xdr:col>
      <xdr:colOff>249197</xdr:colOff>
      <xdr:row>14</xdr:row>
      <xdr:rowOff>243101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38850" y="3762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15</xdr:row>
      <xdr:rowOff>361950</xdr:rowOff>
    </xdr:from>
    <xdr:to>
      <xdr:col>5</xdr:col>
      <xdr:colOff>249197</xdr:colOff>
      <xdr:row>16</xdr:row>
      <xdr:rowOff>243101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38850" y="4524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16</xdr:row>
      <xdr:rowOff>361950</xdr:rowOff>
    </xdr:from>
    <xdr:to>
      <xdr:col>5</xdr:col>
      <xdr:colOff>249197</xdr:colOff>
      <xdr:row>17</xdr:row>
      <xdr:rowOff>243101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38850" y="4905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228600</xdr:colOff>
      <xdr:row>10</xdr:row>
      <xdr:rowOff>235227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52575" y="2638425"/>
          <a:ext cx="228600" cy="235227"/>
        </a:xfrm>
        <a:prstGeom prst="rect">
          <a:avLst/>
        </a:prstGeom>
      </xdr:spPr>
    </xdr:pic>
    <xdr:clientData/>
  </xdr:twoCellAnchor>
  <xdr:twoCellAnchor editAs="oneCell">
    <xdr:from>
      <xdr:col>6</xdr:col>
      <xdr:colOff>993320</xdr:colOff>
      <xdr:row>13</xdr:row>
      <xdr:rowOff>20410</xdr:rowOff>
    </xdr:from>
    <xdr:to>
      <xdr:col>6</xdr:col>
      <xdr:colOff>1219199</xdr:colOff>
      <xdr:row>13</xdr:row>
      <xdr:rowOff>368203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01691" y="3416753"/>
          <a:ext cx="225879" cy="34779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17</xdr:row>
      <xdr:rowOff>180975</xdr:rowOff>
    </xdr:from>
    <xdr:to>
      <xdr:col>3</xdr:col>
      <xdr:colOff>235097</xdr:colOff>
      <xdr:row>18</xdr:row>
      <xdr:rowOff>31643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62100" y="5105400"/>
          <a:ext cx="225572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6</xdr:row>
      <xdr:rowOff>228599</xdr:rowOff>
    </xdr:from>
    <xdr:to>
      <xdr:col>4</xdr:col>
      <xdr:colOff>326571</xdr:colOff>
      <xdr:row>7</xdr:row>
      <xdr:rowOff>306048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48718" y="1110342"/>
          <a:ext cx="297996" cy="306049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9</xdr:row>
      <xdr:rowOff>0</xdr:rowOff>
    </xdr:from>
    <xdr:to>
      <xdr:col>3</xdr:col>
      <xdr:colOff>16022</xdr:colOff>
      <xdr:row>9</xdr:row>
      <xdr:rowOff>231668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43025" y="2257425"/>
          <a:ext cx="225572" cy="2316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361950</xdr:rowOff>
    </xdr:from>
    <xdr:to>
      <xdr:col>2</xdr:col>
      <xdr:colOff>225572</xdr:colOff>
      <xdr:row>16</xdr:row>
      <xdr:rowOff>212618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150" y="4524375"/>
          <a:ext cx="225572" cy="231668"/>
        </a:xfrm>
        <a:prstGeom prst="rect">
          <a:avLst/>
        </a:prstGeom>
      </xdr:spPr>
    </xdr:pic>
    <xdr:clientData/>
  </xdr:twoCellAnchor>
  <xdr:twoCellAnchor editAs="oneCell">
    <xdr:from>
      <xdr:col>3</xdr:col>
      <xdr:colOff>10886</xdr:colOff>
      <xdr:row>14</xdr:row>
      <xdr:rowOff>21772</xdr:rowOff>
    </xdr:from>
    <xdr:to>
      <xdr:col>4</xdr:col>
      <xdr:colOff>41554</xdr:colOff>
      <xdr:row>15</xdr:row>
      <xdr:rowOff>43143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5143" y="3799115"/>
          <a:ext cx="1946554" cy="402371"/>
        </a:xfrm>
        <a:prstGeom prst="rect">
          <a:avLst/>
        </a:prstGeom>
      </xdr:spPr>
    </xdr:pic>
    <xdr:clientData/>
  </xdr:twoCellAnchor>
  <xdr:oneCellAnchor>
    <xdr:from>
      <xdr:col>4</xdr:col>
      <xdr:colOff>1458686</xdr:colOff>
      <xdr:row>12</xdr:row>
      <xdr:rowOff>349703</xdr:rowOff>
    </xdr:from>
    <xdr:ext cx="258722" cy="262151"/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78829" y="3365046"/>
          <a:ext cx="258722" cy="262151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225572</xdr:colOff>
      <xdr:row>17</xdr:row>
      <xdr:rowOff>231668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2771" y="4920343"/>
          <a:ext cx="225572" cy="231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111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2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月份午餐素菜單</a:t>
          </a:r>
        </a:p>
      </xdr:txBody>
    </xdr:sp>
    <xdr:clientData/>
  </xdr:twoCellAnchor>
  <xdr:twoCellAnchor>
    <xdr:from>
      <xdr:col>3</xdr:col>
      <xdr:colOff>910130</xdr:colOff>
      <xdr:row>31</xdr:row>
      <xdr:rowOff>54519</xdr:rowOff>
    </xdr:from>
    <xdr:to>
      <xdr:col>12</xdr:col>
      <xdr:colOff>48320</xdr:colOff>
      <xdr:row>31</xdr:row>
      <xdr:rowOff>405962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2705" y="8874669"/>
          <a:ext cx="9206115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2</xdr:col>
      <xdr:colOff>310405</xdr:colOff>
      <xdr:row>21</xdr:row>
      <xdr:rowOff>182656</xdr:rowOff>
    </xdr:from>
    <xdr:to>
      <xdr:col>2</xdr:col>
      <xdr:colOff>742951</xdr:colOff>
      <xdr:row>23</xdr:row>
      <xdr:rowOff>127491</xdr:rowOff>
    </xdr:to>
    <xdr:pic>
      <xdr:nvPicPr>
        <xdr:cNvPr id="7" name="圖片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555" y="6078631"/>
          <a:ext cx="432546" cy="44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902635</xdr:colOff>
      <xdr:row>21</xdr:row>
      <xdr:rowOff>198905</xdr:rowOff>
    </xdr:from>
    <xdr:to>
      <xdr:col>3</xdr:col>
      <xdr:colOff>1320535</xdr:colOff>
      <xdr:row>23</xdr:row>
      <xdr:rowOff>114300</xdr:rowOff>
    </xdr:to>
    <xdr:pic>
      <xdr:nvPicPr>
        <xdr:cNvPr id="10" name="圖片 2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10" y="6094880"/>
          <a:ext cx="417900" cy="41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56590</xdr:colOff>
      <xdr:row>23</xdr:row>
      <xdr:rowOff>336737</xdr:rowOff>
    </xdr:from>
    <xdr:to>
      <xdr:col>5</xdr:col>
      <xdr:colOff>235884</xdr:colOff>
      <xdr:row>23</xdr:row>
      <xdr:rowOff>560855</xdr:rowOff>
    </xdr:to>
    <xdr:sp macro="" textlink="">
      <xdr:nvSpPr>
        <xdr:cNvPr id="14" name="WordArt 50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590" y="6728012"/>
          <a:ext cx="6237194" cy="2241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247650</xdr:colOff>
      <xdr:row>13</xdr:row>
      <xdr:rowOff>251138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3400425"/>
          <a:ext cx="247650" cy="25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249958</xdr:colOff>
      <xdr:row>9</xdr:row>
      <xdr:rowOff>249958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1876425"/>
          <a:ext cx="249958" cy="249958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2362200</xdr:colOff>
      <xdr:row>7</xdr:row>
      <xdr:rowOff>371475</xdr:rowOff>
    </xdr:from>
    <xdr:to>
      <xdr:col>5</xdr:col>
      <xdr:colOff>258722</xdr:colOff>
      <xdr:row>8</xdr:row>
      <xdr:rowOff>252626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48375" y="1485900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171450</xdr:rowOff>
    </xdr:from>
    <xdr:to>
      <xdr:col>2</xdr:col>
      <xdr:colOff>268247</xdr:colOff>
      <xdr:row>10</xdr:row>
      <xdr:rowOff>52601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150" y="20478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10</xdr:row>
      <xdr:rowOff>361950</xdr:rowOff>
    </xdr:from>
    <xdr:to>
      <xdr:col>5</xdr:col>
      <xdr:colOff>249197</xdr:colOff>
      <xdr:row>11</xdr:row>
      <xdr:rowOff>243101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8850" y="2619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268247</xdr:colOff>
      <xdr:row>12</xdr:row>
      <xdr:rowOff>262151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7900" y="301942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13</xdr:row>
      <xdr:rowOff>161925</xdr:rowOff>
    </xdr:from>
    <xdr:to>
      <xdr:col>2</xdr:col>
      <xdr:colOff>258722</xdr:colOff>
      <xdr:row>14</xdr:row>
      <xdr:rowOff>43076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3562350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13</xdr:row>
      <xdr:rowOff>361950</xdr:rowOff>
    </xdr:from>
    <xdr:to>
      <xdr:col>5</xdr:col>
      <xdr:colOff>249197</xdr:colOff>
      <xdr:row>14</xdr:row>
      <xdr:rowOff>243101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8850" y="3762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15</xdr:row>
      <xdr:rowOff>361950</xdr:rowOff>
    </xdr:from>
    <xdr:to>
      <xdr:col>5</xdr:col>
      <xdr:colOff>249197</xdr:colOff>
      <xdr:row>16</xdr:row>
      <xdr:rowOff>243101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8850" y="4524375"/>
          <a:ext cx="268247" cy="262151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2352675</xdr:colOff>
      <xdr:row>16</xdr:row>
      <xdr:rowOff>361950</xdr:rowOff>
    </xdr:from>
    <xdr:to>
      <xdr:col>5</xdr:col>
      <xdr:colOff>249197</xdr:colOff>
      <xdr:row>17</xdr:row>
      <xdr:rowOff>243101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8850" y="4905375"/>
          <a:ext cx="268247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BreakPreview" zoomScale="70" zoomScaleNormal="85" zoomScaleSheetLayoutView="70" workbookViewId="0">
      <selection activeCell="F17" sqref="F17"/>
    </sheetView>
  </sheetViews>
  <sheetFormatPr defaultRowHeight="15.6"/>
  <cols>
    <col min="1" max="1" width="3" style="2" customWidth="1"/>
    <col min="2" max="2" width="2.77734375" style="2" customWidth="1"/>
    <col min="3" max="3" width="14.6640625" style="26" customWidth="1"/>
    <col min="4" max="4" width="28" style="27" customWidth="1"/>
    <col min="5" max="5" width="31.109375" style="2" customWidth="1"/>
    <col min="6" max="6" width="24.109375" style="2" customWidth="1"/>
    <col min="7" max="7" width="30.77734375" style="2" customWidth="1"/>
    <col min="8" max="12" width="3.6640625" style="28" customWidth="1"/>
    <col min="13" max="13" width="5.6640625" style="29" customWidth="1"/>
    <col min="14" max="14" width="3.6640625" style="28" customWidth="1"/>
    <col min="15" max="15" width="9" style="1"/>
    <col min="16" max="256" width="9" style="2"/>
    <col min="257" max="257" width="3" style="2" customWidth="1"/>
    <col min="258" max="258" width="2.77734375" style="2" customWidth="1"/>
    <col min="259" max="259" width="14.6640625" style="2" customWidth="1"/>
    <col min="260" max="260" width="28" style="2" customWidth="1"/>
    <col min="261" max="261" width="31.109375" style="2" customWidth="1"/>
    <col min="262" max="262" width="24.109375" style="2" customWidth="1"/>
    <col min="263" max="263" width="30.77734375" style="2" customWidth="1"/>
    <col min="264" max="268" width="3.6640625" style="2" customWidth="1"/>
    <col min="269" max="269" width="5.6640625" style="2" customWidth="1"/>
    <col min="270" max="270" width="3.6640625" style="2" customWidth="1"/>
    <col min="271" max="512" width="9" style="2"/>
    <col min="513" max="513" width="3" style="2" customWidth="1"/>
    <col min="514" max="514" width="2.77734375" style="2" customWidth="1"/>
    <col min="515" max="515" width="14.6640625" style="2" customWidth="1"/>
    <col min="516" max="516" width="28" style="2" customWidth="1"/>
    <col min="517" max="517" width="31.109375" style="2" customWidth="1"/>
    <col min="518" max="518" width="24.109375" style="2" customWidth="1"/>
    <col min="519" max="519" width="30.77734375" style="2" customWidth="1"/>
    <col min="520" max="524" width="3.6640625" style="2" customWidth="1"/>
    <col min="525" max="525" width="5.6640625" style="2" customWidth="1"/>
    <col min="526" max="526" width="3.6640625" style="2" customWidth="1"/>
    <col min="527" max="768" width="9" style="2"/>
    <col min="769" max="769" width="3" style="2" customWidth="1"/>
    <col min="770" max="770" width="2.77734375" style="2" customWidth="1"/>
    <col min="771" max="771" width="14.6640625" style="2" customWidth="1"/>
    <col min="772" max="772" width="28" style="2" customWidth="1"/>
    <col min="773" max="773" width="31.109375" style="2" customWidth="1"/>
    <col min="774" max="774" width="24.109375" style="2" customWidth="1"/>
    <col min="775" max="775" width="30.77734375" style="2" customWidth="1"/>
    <col min="776" max="780" width="3.6640625" style="2" customWidth="1"/>
    <col min="781" max="781" width="5.6640625" style="2" customWidth="1"/>
    <col min="782" max="782" width="3.6640625" style="2" customWidth="1"/>
    <col min="783" max="1024" width="9" style="2"/>
    <col min="1025" max="1025" width="3" style="2" customWidth="1"/>
    <col min="1026" max="1026" width="2.77734375" style="2" customWidth="1"/>
    <col min="1027" max="1027" width="14.6640625" style="2" customWidth="1"/>
    <col min="1028" max="1028" width="28" style="2" customWidth="1"/>
    <col min="1029" max="1029" width="31.109375" style="2" customWidth="1"/>
    <col min="1030" max="1030" width="24.109375" style="2" customWidth="1"/>
    <col min="1031" max="1031" width="30.77734375" style="2" customWidth="1"/>
    <col min="1032" max="1036" width="3.6640625" style="2" customWidth="1"/>
    <col min="1037" max="1037" width="5.6640625" style="2" customWidth="1"/>
    <col min="1038" max="1038" width="3.6640625" style="2" customWidth="1"/>
    <col min="1039" max="1280" width="9" style="2"/>
    <col min="1281" max="1281" width="3" style="2" customWidth="1"/>
    <col min="1282" max="1282" width="2.77734375" style="2" customWidth="1"/>
    <col min="1283" max="1283" width="14.6640625" style="2" customWidth="1"/>
    <col min="1284" max="1284" width="28" style="2" customWidth="1"/>
    <col min="1285" max="1285" width="31.109375" style="2" customWidth="1"/>
    <col min="1286" max="1286" width="24.109375" style="2" customWidth="1"/>
    <col min="1287" max="1287" width="30.77734375" style="2" customWidth="1"/>
    <col min="1288" max="1292" width="3.6640625" style="2" customWidth="1"/>
    <col min="1293" max="1293" width="5.6640625" style="2" customWidth="1"/>
    <col min="1294" max="1294" width="3.6640625" style="2" customWidth="1"/>
    <col min="1295" max="1536" width="9" style="2"/>
    <col min="1537" max="1537" width="3" style="2" customWidth="1"/>
    <col min="1538" max="1538" width="2.77734375" style="2" customWidth="1"/>
    <col min="1539" max="1539" width="14.6640625" style="2" customWidth="1"/>
    <col min="1540" max="1540" width="28" style="2" customWidth="1"/>
    <col min="1541" max="1541" width="31.109375" style="2" customWidth="1"/>
    <col min="1542" max="1542" width="24.109375" style="2" customWidth="1"/>
    <col min="1543" max="1543" width="30.77734375" style="2" customWidth="1"/>
    <col min="1544" max="1548" width="3.6640625" style="2" customWidth="1"/>
    <col min="1549" max="1549" width="5.6640625" style="2" customWidth="1"/>
    <col min="1550" max="1550" width="3.6640625" style="2" customWidth="1"/>
    <col min="1551" max="1792" width="9" style="2"/>
    <col min="1793" max="1793" width="3" style="2" customWidth="1"/>
    <col min="1794" max="1794" width="2.77734375" style="2" customWidth="1"/>
    <col min="1795" max="1795" width="14.6640625" style="2" customWidth="1"/>
    <col min="1796" max="1796" width="28" style="2" customWidth="1"/>
    <col min="1797" max="1797" width="31.109375" style="2" customWidth="1"/>
    <col min="1798" max="1798" width="24.109375" style="2" customWidth="1"/>
    <col min="1799" max="1799" width="30.77734375" style="2" customWidth="1"/>
    <col min="1800" max="1804" width="3.6640625" style="2" customWidth="1"/>
    <col min="1805" max="1805" width="5.6640625" style="2" customWidth="1"/>
    <col min="1806" max="1806" width="3.6640625" style="2" customWidth="1"/>
    <col min="1807" max="2048" width="9" style="2"/>
    <col min="2049" max="2049" width="3" style="2" customWidth="1"/>
    <col min="2050" max="2050" width="2.77734375" style="2" customWidth="1"/>
    <col min="2051" max="2051" width="14.6640625" style="2" customWidth="1"/>
    <col min="2052" max="2052" width="28" style="2" customWidth="1"/>
    <col min="2053" max="2053" width="31.109375" style="2" customWidth="1"/>
    <col min="2054" max="2054" width="24.109375" style="2" customWidth="1"/>
    <col min="2055" max="2055" width="30.77734375" style="2" customWidth="1"/>
    <col min="2056" max="2060" width="3.6640625" style="2" customWidth="1"/>
    <col min="2061" max="2061" width="5.6640625" style="2" customWidth="1"/>
    <col min="2062" max="2062" width="3.6640625" style="2" customWidth="1"/>
    <col min="2063" max="2304" width="9" style="2"/>
    <col min="2305" max="2305" width="3" style="2" customWidth="1"/>
    <col min="2306" max="2306" width="2.77734375" style="2" customWidth="1"/>
    <col min="2307" max="2307" width="14.6640625" style="2" customWidth="1"/>
    <col min="2308" max="2308" width="28" style="2" customWidth="1"/>
    <col min="2309" max="2309" width="31.109375" style="2" customWidth="1"/>
    <col min="2310" max="2310" width="24.109375" style="2" customWidth="1"/>
    <col min="2311" max="2311" width="30.77734375" style="2" customWidth="1"/>
    <col min="2312" max="2316" width="3.6640625" style="2" customWidth="1"/>
    <col min="2317" max="2317" width="5.6640625" style="2" customWidth="1"/>
    <col min="2318" max="2318" width="3.6640625" style="2" customWidth="1"/>
    <col min="2319" max="2560" width="9" style="2"/>
    <col min="2561" max="2561" width="3" style="2" customWidth="1"/>
    <col min="2562" max="2562" width="2.77734375" style="2" customWidth="1"/>
    <col min="2563" max="2563" width="14.6640625" style="2" customWidth="1"/>
    <col min="2564" max="2564" width="28" style="2" customWidth="1"/>
    <col min="2565" max="2565" width="31.109375" style="2" customWidth="1"/>
    <col min="2566" max="2566" width="24.109375" style="2" customWidth="1"/>
    <col min="2567" max="2567" width="30.77734375" style="2" customWidth="1"/>
    <col min="2568" max="2572" width="3.6640625" style="2" customWidth="1"/>
    <col min="2573" max="2573" width="5.6640625" style="2" customWidth="1"/>
    <col min="2574" max="2574" width="3.6640625" style="2" customWidth="1"/>
    <col min="2575" max="2816" width="9" style="2"/>
    <col min="2817" max="2817" width="3" style="2" customWidth="1"/>
    <col min="2818" max="2818" width="2.77734375" style="2" customWidth="1"/>
    <col min="2819" max="2819" width="14.6640625" style="2" customWidth="1"/>
    <col min="2820" max="2820" width="28" style="2" customWidth="1"/>
    <col min="2821" max="2821" width="31.109375" style="2" customWidth="1"/>
    <col min="2822" max="2822" width="24.109375" style="2" customWidth="1"/>
    <col min="2823" max="2823" width="30.77734375" style="2" customWidth="1"/>
    <col min="2824" max="2828" width="3.6640625" style="2" customWidth="1"/>
    <col min="2829" max="2829" width="5.6640625" style="2" customWidth="1"/>
    <col min="2830" max="2830" width="3.6640625" style="2" customWidth="1"/>
    <col min="2831" max="3072" width="9" style="2"/>
    <col min="3073" max="3073" width="3" style="2" customWidth="1"/>
    <col min="3074" max="3074" width="2.77734375" style="2" customWidth="1"/>
    <col min="3075" max="3075" width="14.6640625" style="2" customWidth="1"/>
    <col min="3076" max="3076" width="28" style="2" customWidth="1"/>
    <col min="3077" max="3077" width="31.109375" style="2" customWidth="1"/>
    <col min="3078" max="3078" width="24.109375" style="2" customWidth="1"/>
    <col min="3079" max="3079" width="30.77734375" style="2" customWidth="1"/>
    <col min="3080" max="3084" width="3.6640625" style="2" customWidth="1"/>
    <col min="3085" max="3085" width="5.6640625" style="2" customWidth="1"/>
    <col min="3086" max="3086" width="3.6640625" style="2" customWidth="1"/>
    <col min="3087" max="3328" width="9" style="2"/>
    <col min="3329" max="3329" width="3" style="2" customWidth="1"/>
    <col min="3330" max="3330" width="2.77734375" style="2" customWidth="1"/>
    <col min="3331" max="3331" width="14.6640625" style="2" customWidth="1"/>
    <col min="3332" max="3332" width="28" style="2" customWidth="1"/>
    <col min="3333" max="3333" width="31.109375" style="2" customWidth="1"/>
    <col min="3334" max="3334" width="24.109375" style="2" customWidth="1"/>
    <col min="3335" max="3335" width="30.77734375" style="2" customWidth="1"/>
    <col min="3336" max="3340" width="3.6640625" style="2" customWidth="1"/>
    <col min="3341" max="3341" width="5.6640625" style="2" customWidth="1"/>
    <col min="3342" max="3342" width="3.6640625" style="2" customWidth="1"/>
    <col min="3343" max="3584" width="9" style="2"/>
    <col min="3585" max="3585" width="3" style="2" customWidth="1"/>
    <col min="3586" max="3586" width="2.77734375" style="2" customWidth="1"/>
    <col min="3587" max="3587" width="14.6640625" style="2" customWidth="1"/>
    <col min="3588" max="3588" width="28" style="2" customWidth="1"/>
    <col min="3589" max="3589" width="31.109375" style="2" customWidth="1"/>
    <col min="3590" max="3590" width="24.109375" style="2" customWidth="1"/>
    <col min="3591" max="3591" width="30.77734375" style="2" customWidth="1"/>
    <col min="3592" max="3596" width="3.6640625" style="2" customWidth="1"/>
    <col min="3597" max="3597" width="5.6640625" style="2" customWidth="1"/>
    <col min="3598" max="3598" width="3.6640625" style="2" customWidth="1"/>
    <col min="3599" max="3840" width="9" style="2"/>
    <col min="3841" max="3841" width="3" style="2" customWidth="1"/>
    <col min="3842" max="3842" width="2.77734375" style="2" customWidth="1"/>
    <col min="3843" max="3843" width="14.6640625" style="2" customWidth="1"/>
    <col min="3844" max="3844" width="28" style="2" customWidth="1"/>
    <col min="3845" max="3845" width="31.109375" style="2" customWidth="1"/>
    <col min="3846" max="3846" width="24.109375" style="2" customWidth="1"/>
    <col min="3847" max="3847" width="30.77734375" style="2" customWidth="1"/>
    <col min="3848" max="3852" width="3.6640625" style="2" customWidth="1"/>
    <col min="3853" max="3853" width="5.6640625" style="2" customWidth="1"/>
    <col min="3854" max="3854" width="3.6640625" style="2" customWidth="1"/>
    <col min="3855" max="4096" width="9" style="2"/>
    <col min="4097" max="4097" width="3" style="2" customWidth="1"/>
    <col min="4098" max="4098" width="2.77734375" style="2" customWidth="1"/>
    <col min="4099" max="4099" width="14.6640625" style="2" customWidth="1"/>
    <col min="4100" max="4100" width="28" style="2" customWidth="1"/>
    <col min="4101" max="4101" width="31.109375" style="2" customWidth="1"/>
    <col min="4102" max="4102" width="24.109375" style="2" customWidth="1"/>
    <col min="4103" max="4103" width="30.77734375" style="2" customWidth="1"/>
    <col min="4104" max="4108" width="3.6640625" style="2" customWidth="1"/>
    <col min="4109" max="4109" width="5.6640625" style="2" customWidth="1"/>
    <col min="4110" max="4110" width="3.6640625" style="2" customWidth="1"/>
    <col min="4111" max="4352" width="9" style="2"/>
    <col min="4353" max="4353" width="3" style="2" customWidth="1"/>
    <col min="4354" max="4354" width="2.77734375" style="2" customWidth="1"/>
    <col min="4355" max="4355" width="14.6640625" style="2" customWidth="1"/>
    <col min="4356" max="4356" width="28" style="2" customWidth="1"/>
    <col min="4357" max="4357" width="31.109375" style="2" customWidth="1"/>
    <col min="4358" max="4358" width="24.109375" style="2" customWidth="1"/>
    <col min="4359" max="4359" width="30.77734375" style="2" customWidth="1"/>
    <col min="4360" max="4364" width="3.6640625" style="2" customWidth="1"/>
    <col min="4365" max="4365" width="5.6640625" style="2" customWidth="1"/>
    <col min="4366" max="4366" width="3.6640625" style="2" customWidth="1"/>
    <col min="4367" max="4608" width="9" style="2"/>
    <col min="4609" max="4609" width="3" style="2" customWidth="1"/>
    <col min="4610" max="4610" width="2.77734375" style="2" customWidth="1"/>
    <col min="4611" max="4611" width="14.6640625" style="2" customWidth="1"/>
    <col min="4612" max="4612" width="28" style="2" customWidth="1"/>
    <col min="4613" max="4613" width="31.109375" style="2" customWidth="1"/>
    <col min="4614" max="4614" width="24.109375" style="2" customWidth="1"/>
    <col min="4615" max="4615" width="30.77734375" style="2" customWidth="1"/>
    <col min="4616" max="4620" width="3.6640625" style="2" customWidth="1"/>
    <col min="4621" max="4621" width="5.6640625" style="2" customWidth="1"/>
    <col min="4622" max="4622" width="3.6640625" style="2" customWidth="1"/>
    <col min="4623" max="4864" width="9" style="2"/>
    <col min="4865" max="4865" width="3" style="2" customWidth="1"/>
    <col min="4866" max="4866" width="2.77734375" style="2" customWidth="1"/>
    <col min="4867" max="4867" width="14.6640625" style="2" customWidth="1"/>
    <col min="4868" max="4868" width="28" style="2" customWidth="1"/>
    <col min="4869" max="4869" width="31.109375" style="2" customWidth="1"/>
    <col min="4870" max="4870" width="24.109375" style="2" customWidth="1"/>
    <col min="4871" max="4871" width="30.77734375" style="2" customWidth="1"/>
    <col min="4872" max="4876" width="3.6640625" style="2" customWidth="1"/>
    <col min="4877" max="4877" width="5.6640625" style="2" customWidth="1"/>
    <col min="4878" max="4878" width="3.6640625" style="2" customWidth="1"/>
    <col min="4879" max="5120" width="9" style="2"/>
    <col min="5121" max="5121" width="3" style="2" customWidth="1"/>
    <col min="5122" max="5122" width="2.77734375" style="2" customWidth="1"/>
    <col min="5123" max="5123" width="14.6640625" style="2" customWidth="1"/>
    <col min="5124" max="5124" width="28" style="2" customWidth="1"/>
    <col min="5125" max="5125" width="31.109375" style="2" customWidth="1"/>
    <col min="5126" max="5126" width="24.109375" style="2" customWidth="1"/>
    <col min="5127" max="5127" width="30.77734375" style="2" customWidth="1"/>
    <col min="5128" max="5132" width="3.6640625" style="2" customWidth="1"/>
    <col min="5133" max="5133" width="5.6640625" style="2" customWidth="1"/>
    <col min="5134" max="5134" width="3.6640625" style="2" customWidth="1"/>
    <col min="5135" max="5376" width="9" style="2"/>
    <col min="5377" max="5377" width="3" style="2" customWidth="1"/>
    <col min="5378" max="5378" width="2.77734375" style="2" customWidth="1"/>
    <col min="5379" max="5379" width="14.6640625" style="2" customWidth="1"/>
    <col min="5380" max="5380" width="28" style="2" customWidth="1"/>
    <col min="5381" max="5381" width="31.109375" style="2" customWidth="1"/>
    <col min="5382" max="5382" width="24.109375" style="2" customWidth="1"/>
    <col min="5383" max="5383" width="30.77734375" style="2" customWidth="1"/>
    <col min="5384" max="5388" width="3.6640625" style="2" customWidth="1"/>
    <col min="5389" max="5389" width="5.6640625" style="2" customWidth="1"/>
    <col min="5390" max="5390" width="3.6640625" style="2" customWidth="1"/>
    <col min="5391" max="5632" width="9" style="2"/>
    <col min="5633" max="5633" width="3" style="2" customWidth="1"/>
    <col min="5634" max="5634" width="2.77734375" style="2" customWidth="1"/>
    <col min="5635" max="5635" width="14.6640625" style="2" customWidth="1"/>
    <col min="5636" max="5636" width="28" style="2" customWidth="1"/>
    <col min="5637" max="5637" width="31.109375" style="2" customWidth="1"/>
    <col min="5638" max="5638" width="24.109375" style="2" customWidth="1"/>
    <col min="5639" max="5639" width="30.77734375" style="2" customWidth="1"/>
    <col min="5640" max="5644" width="3.6640625" style="2" customWidth="1"/>
    <col min="5645" max="5645" width="5.6640625" style="2" customWidth="1"/>
    <col min="5646" max="5646" width="3.6640625" style="2" customWidth="1"/>
    <col min="5647" max="5888" width="9" style="2"/>
    <col min="5889" max="5889" width="3" style="2" customWidth="1"/>
    <col min="5890" max="5890" width="2.77734375" style="2" customWidth="1"/>
    <col min="5891" max="5891" width="14.6640625" style="2" customWidth="1"/>
    <col min="5892" max="5892" width="28" style="2" customWidth="1"/>
    <col min="5893" max="5893" width="31.109375" style="2" customWidth="1"/>
    <col min="5894" max="5894" width="24.109375" style="2" customWidth="1"/>
    <col min="5895" max="5895" width="30.77734375" style="2" customWidth="1"/>
    <col min="5896" max="5900" width="3.6640625" style="2" customWidth="1"/>
    <col min="5901" max="5901" width="5.6640625" style="2" customWidth="1"/>
    <col min="5902" max="5902" width="3.6640625" style="2" customWidth="1"/>
    <col min="5903" max="6144" width="9" style="2"/>
    <col min="6145" max="6145" width="3" style="2" customWidth="1"/>
    <col min="6146" max="6146" width="2.77734375" style="2" customWidth="1"/>
    <col min="6147" max="6147" width="14.6640625" style="2" customWidth="1"/>
    <col min="6148" max="6148" width="28" style="2" customWidth="1"/>
    <col min="6149" max="6149" width="31.109375" style="2" customWidth="1"/>
    <col min="6150" max="6150" width="24.109375" style="2" customWidth="1"/>
    <col min="6151" max="6151" width="30.77734375" style="2" customWidth="1"/>
    <col min="6152" max="6156" width="3.6640625" style="2" customWidth="1"/>
    <col min="6157" max="6157" width="5.6640625" style="2" customWidth="1"/>
    <col min="6158" max="6158" width="3.6640625" style="2" customWidth="1"/>
    <col min="6159" max="6400" width="9" style="2"/>
    <col min="6401" max="6401" width="3" style="2" customWidth="1"/>
    <col min="6402" max="6402" width="2.77734375" style="2" customWidth="1"/>
    <col min="6403" max="6403" width="14.6640625" style="2" customWidth="1"/>
    <col min="6404" max="6404" width="28" style="2" customWidth="1"/>
    <col min="6405" max="6405" width="31.109375" style="2" customWidth="1"/>
    <col min="6406" max="6406" width="24.109375" style="2" customWidth="1"/>
    <col min="6407" max="6407" width="30.77734375" style="2" customWidth="1"/>
    <col min="6408" max="6412" width="3.6640625" style="2" customWidth="1"/>
    <col min="6413" max="6413" width="5.6640625" style="2" customWidth="1"/>
    <col min="6414" max="6414" width="3.6640625" style="2" customWidth="1"/>
    <col min="6415" max="6656" width="9" style="2"/>
    <col min="6657" max="6657" width="3" style="2" customWidth="1"/>
    <col min="6658" max="6658" width="2.77734375" style="2" customWidth="1"/>
    <col min="6659" max="6659" width="14.6640625" style="2" customWidth="1"/>
    <col min="6660" max="6660" width="28" style="2" customWidth="1"/>
    <col min="6661" max="6661" width="31.109375" style="2" customWidth="1"/>
    <col min="6662" max="6662" width="24.109375" style="2" customWidth="1"/>
    <col min="6663" max="6663" width="30.77734375" style="2" customWidth="1"/>
    <col min="6664" max="6668" width="3.6640625" style="2" customWidth="1"/>
    <col min="6669" max="6669" width="5.6640625" style="2" customWidth="1"/>
    <col min="6670" max="6670" width="3.6640625" style="2" customWidth="1"/>
    <col min="6671" max="6912" width="9" style="2"/>
    <col min="6913" max="6913" width="3" style="2" customWidth="1"/>
    <col min="6914" max="6914" width="2.77734375" style="2" customWidth="1"/>
    <col min="6915" max="6915" width="14.6640625" style="2" customWidth="1"/>
    <col min="6916" max="6916" width="28" style="2" customWidth="1"/>
    <col min="6917" max="6917" width="31.109375" style="2" customWidth="1"/>
    <col min="6918" max="6918" width="24.109375" style="2" customWidth="1"/>
    <col min="6919" max="6919" width="30.77734375" style="2" customWidth="1"/>
    <col min="6920" max="6924" width="3.6640625" style="2" customWidth="1"/>
    <col min="6925" max="6925" width="5.6640625" style="2" customWidth="1"/>
    <col min="6926" max="6926" width="3.6640625" style="2" customWidth="1"/>
    <col min="6927" max="7168" width="9" style="2"/>
    <col min="7169" max="7169" width="3" style="2" customWidth="1"/>
    <col min="7170" max="7170" width="2.77734375" style="2" customWidth="1"/>
    <col min="7171" max="7171" width="14.6640625" style="2" customWidth="1"/>
    <col min="7172" max="7172" width="28" style="2" customWidth="1"/>
    <col min="7173" max="7173" width="31.109375" style="2" customWidth="1"/>
    <col min="7174" max="7174" width="24.109375" style="2" customWidth="1"/>
    <col min="7175" max="7175" width="30.77734375" style="2" customWidth="1"/>
    <col min="7176" max="7180" width="3.6640625" style="2" customWidth="1"/>
    <col min="7181" max="7181" width="5.6640625" style="2" customWidth="1"/>
    <col min="7182" max="7182" width="3.6640625" style="2" customWidth="1"/>
    <col min="7183" max="7424" width="9" style="2"/>
    <col min="7425" max="7425" width="3" style="2" customWidth="1"/>
    <col min="7426" max="7426" width="2.77734375" style="2" customWidth="1"/>
    <col min="7427" max="7427" width="14.6640625" style="2" customWidth="1"/>
    <col min="7428" max="7428" width="28" style="2" customWidth="1"/>
    <col min="7429" max="7429" width="31.109375" style="2" customWidth="1"/>
    <col min="7430" max="7430" width="24.109375" style="2" customWidth="1"/>
    <col min="7431" max="7431" width="30.77734375" style="2" customWidth="1"/>
    <col min="7432" max="7436" width="3.6640625" style="2" customWidth="1"/>
    <col min="7437" max="7437" width="5.6640625" style="2" customWidth="1"/>
    <col min="7438" max="7438" width="3.6640625" style="2" customWidth="1"/>
    <col min="7439" max="7680" width="9" style="2"/>
    <col min="7681" max="7681" width="3" style="2" customWidth="1"/>
    <col min="7682" max="7682" width="2.77734375" style="2" customWidth="1"/>
    <col min="7683" max="7683" width="14.6640625" style="2" customWidth="1"/>
    <col min="7684" max="7684" width="28" style="2" customWidth="1"/>
    <col min="7685" max="7685" width="31.109375" style="2" customWidth="1"/>
    <col min="7686" max="7686" width="24.109375" style="2" customWidth="1"/>
    <col min="7687" max="7687" width="30.77734375" style="2" customWidth="1"/>
    <col min="7688" max="7692" width="3.6640625" style="2" customWidth="1"/>
    <col min="7693" max="7693" width="5.6640625" style="2" customWidth="1"/>
    <col min="7694" max="7694" width="3.6640625" style="2" customWidth="1"/>
    <col min="7695" max="7936" width="9" style="2"/>
    <col min="7937" max="7937" width="3" style="2" customWidth="1"/>
    <col min="7938" max="7938" width="2.77734375" style="2" customWidth="1"/>
    <col min="7939" max="7939" width="14.6640625" style="2" customWidth="1"/>
    <col min="7940" max="7940" width="28" style="2" customWidth="1"/>
    <col min="7941" max="7941" width="31.109375" style="2" customWidth="1"/>
    <col min="7942" max="7942" width="24.109375" style="2" customWidth="1"/>
    <col min="7943" max="7943" width="30.77734375" style="2" customWidth="1"/>
    <col min="7944" max="7948" width="3.6640625" style="2" customWidth="1"/>
    <col min="7949" max="7949" width="5.6640625" style="2" customWidth="1"/>
    <col min="7950" max="7950" width="3.6640625" style="2" customWidth="1"/>
    <col min="7951" max="8192" width="9" style="2"/>
    <col min="8193" max="8193" width="3" style="2" customWidth="1"/>
    <col min="8194" max="8194" width="2.77734375" style="2" customWidth="1"/>
    <col min="8195" max="8195" width="14.6640625" style="2" customWidth="1"/>
    <col min="8196" max="8196" width="28" style="2" customWidth="1"/>
    <col min="8197" max="8197" width="31.109375" style="2" customWidth="1"/>
    <col min="8198" max="8198" width="24.109375" style="2" customWidth="1"/>
    <col min="8199" max="8199" width="30.77734375" style="2" customWidth="1"/>
    <col min="8200" max="8204" width="3.6640625" style="2" customWidth="1"/>
    <col min="8205" max="8205" width="5.6640625" style="2" customWidth="1"/>
    <col min="8206" max="8206" width="3.6640625" style="2" customWidth="1"/>
    <col min="8207" max="8448" width="9" style="2"/>
    <col min="8449" max="8449" width="3" style="2" customWidth="1"/>
    <col min="8450" max="8450" width="2.77734375" style="2" customWidth="1"/>
    <col min="8451" max="8451" width="14.6640625" style="2" customWidth="1"/>
    <col min="8452" max="8452" width="28" style="2" customWidth="1"/>
    <col min="8453" max="8453" width="31.109375" style="2" customWidth="1"/>
    <col min="8454" max="8454" width="24.109375" style="2" customWidth="1"/>
    <col min="8455" max="8455" width="30.77734375" style="2" customWidth="1"/>
    <col min="8456" max="8460" width="3.6640625" style="2" customWidth="1"/>
    <col min="8461" max="8461" width="5.6640625" style="2" customWidth="1"/>
    <col min="8462" max="8462" width="3.6640625" style="2" customWidth="1"/>
    <col min="8463" max="8704" width="9" style="2"/>
    <col min="8705" max="8705" width="3" style="2" customWidth="1"/>
    <col min="8706" max="8706" width="2.77734375" style="2" customWidth="1"/>
    <col min="8707" max="8707" width="14.6640625" style="2" customWidth="1"/>
    <col min="8708" max="8708" width="28" style="2" customWidth="1"/>
    <col min="8709" max="8709" width="31.109375" style="2" customWidth="1"/>
    <col min="8710" max="8710" width="24.109375" style="2" customWidth="1"/>
    <col min="8711" max="8711" width="30.77734375" style="2" customWidth="1"/>
    <col min="8712" max="8716" width="3.6640625" style="2" customWidth="1"/>
    <col min="8717" max="8717" width="5.6640625" style="2" customWidth="1"/>
    <col min="8718" max="8718" width="3.6640625" style="2" customWidth="1"/>
    <col min="8719" max="8960" width="9" style="2"/>
    <col min="8961" max="8961" width="3" style="2" customWidth="1"/>
    <col min="8962" max="8962" width="2.77734375" style="2" customWidth="1"/>
    <col min="8963" max="8963" width="14.6640625" style="2" customWidth="1"/>
    <col min="8964" max="8964" width="28" style="2" customWidth="1"/>
    <col min="8965" max="8965" width="31.109375" style="2" customWidth="1"/>
    <col min="8966" max="8966" width="24.109375" style="2" customWidth="1"/>
    <col min="8967" max="8967" width="30.77734375" style="2" customWidth="1"/>
    <col min="8968" max="8972" width="3.6640625" style="2" customWidth="1"/>
    <col min="8973" max="8973" width="5.6640625" style="2" customWidth="1"/>
    <col min="8974" max="8974" width="3.6640625" style="2" customWidth="1"/>
    <col min="8975" max="9216" width="9" style="2"/>
    <col min="9217" max="9217" width="3" style="2" customWidth="1"/>
    <col min="9218" max="9218" width="2.77734375" style="2" customWidth="1"/>
    <col min="9219" max="9219" width="14.6640625" style="2" customWidth="1"/>
    <col min="9220" max="9220" width="28" style="2" customWidth="1"/>
    <col min="9221" max="9221" width="31.109375" style="2" customWidth="1"/>
    <col min="9222" max="9222" width="24.109375" style="2" customWidth="1"/>
    <col min="9223" max="9223" width="30.77734375" style="2" customWidth="1"/>
    <col min="9224" max="9228" width="3.6640625" style="2" customWidth="1"/>
    <col min="9229" max="9229" width="5.6640625" style="2" customWidth="1"/>
    <col min="9230" max="9230" width="3.6640625" style="2" customWidth="1"/>
    <col min="9231" max="9472" width="9" style="2"/>
    <col min="9473" max="9473" width="3" style="2" customWidth="1"/>
    <col min="9474" max="9474" width="2.77734375" style="2" customWidth="1"/>
    <col min="9475" max="9475" width="14.6640625" style="2" customWidth="1"/>
    <col min="9476" max="9476" width="28" style="2" customWidth="1"/>
    <col min="9477" max="9477" width="31.109375" style="2" customWidth="1"/>
    <col min="9478" max="9478" width="24.109375" style="2" customWidth="1"/>
    <col min="9479" max="9479" width="30.77734375" style="2" customWidth="1"/>
    <col min="9480" max="9484" width="3.6640625" style="2" customWidth="1"/>
    <col min="9485" max="9485" width="5.6640625" style="2" customWidth="1"/>
    <col min="9486" max="9486" width="3.6640625" style="2" customWidth="1"/>
    <col min="9487" max="9728" width="9" style="2"/>
    <col min="9729" max="9729" width="3" style="2" customWidth="1"/>
    <col min="9730" max="9730" width="2.77734375" style="2" customWidth="1"/>
    <col min="9731" max="9731" width="14.6640625" style="2" customWidth="1"/>
    <col min="9732" max="9732" width="28" style="2" customWidth="1"/>
    <col min="9733" max="9733" width="31.109375" style="2" customWidth="1"/>
    <col min="9734" max="9734" width="24.109375" style="2" customWidth="1"/>
    <col min="9735" max="9735" width="30.77734375" style="2" customWidth="1"/>
    <col min="9736" max="9740" width="3.6640625" style="2" customWidth="1"/>
    <col min="9741" max="9741" width="5.6640625" style="2" customWidth="1"/>
    <col min="9742" max="9742" width="3.6640625" style="2" customWidth="1"/>
    <col min="9743" max="9984" width="9" style="2"/>
    <col min="9985" max="9985" width="3" style="2" customWidth="1"/>
    <col min="9986" max="9986" width="2.77734375" style="2" customWidth="1"/>
    <col min="9987" max="9987" width="14.6640625" style="2" customWidth="1"/>
    <col min="9988" max="9988" width="28" style="2" customWidth="1"/>
    <col min="9989" max="9989" width="31.109375" style="2" customWidth="1"/>
    <col min="9990" max="9990" width="24.109375" style="2" customWidth="1"/>
    <col min="9991" max="9991" width="30.77734375" style="2" customWidth="1"/>
    <col min="9992" max="9996" width="3.6640625" style="2" customWidth="1"/>
    <col min="9997" max="9997" width="5.6640625" style="2" customWidth="1"/>
    <col min="9998" max="9998" width="3.6640625" style="2" customWidth="1"/>
    <col min="9999" max="10240" width="9" style="2"/>
    <col min="10241" max="10241" width="3" style="2" customWidth="1"/>
    <col min="10242" max="10242" width="2.77734375" style="2" customWidth="1"/>
    <col min="10243" max="10243" width="14.6640625" style="2" customWidth="1"/>
    <col min="10244" max="10244" width="28" style="2" customWidth="1"/>
    <col min="10245" max="10245" width="31.109375" style="2" customWidth="1"/>
    <col min="10246" max="10246" width="24.109375" style="2" customWidth="1"/>
    <col min="10247" max="10247" width="30.77734375" style="2" customWidth="1"/>
    <col min="10248" max="10252" width="3.6640625" style="2" customWidth="1"/>
    <col min="10253" max="10253" width="5.6640625" style="2" customWidth="1"/>
    <col min="10254" max="10254" width="3.6640625" style="2" customWidth="1"/>
    <col min="10255" max="10496" width="9" style="2"/>
    <col min="10497" max="10497" width="3" style="2" customWidth="1"/>
    <col min="10498" max="10498" width="2.77734375" style="2" customWidth="1"/>
    <col min="10499" max="10499" width="14.6640625" style="2" customWidth="1"/>
    <col min="10500" max="10500" width="28" style="2" customWidth="1"/>
    <col min="10501" max="10501" width="31.109375" style="2" customWidth="1"/>
    <col min="10502" max="10502" width="24.109375" style="2" customWidth="1"/>
    <col min="10503" max="10503" width="30.77734375" style="2" customWidth="1"/>
    <col min="10504" max="10508" width="3.6640625" style="2" customWidth="1"/>
    <col min="10509" max="10509" width="5.6640625" style="2" customWidth="1"/>
    <col min="10510" max="10510" width="3.6640625" style="2" customWidth="1"/>
    <col min="10511" max="10752" width="9" style="2"/>
    <col min="10753" max="10753" width="3" style="2" customWidth="1"/>
    <col min="10754" max="10754" width="2.77734375" style="2" customWidth="1"/>
    <col min="10755" max="10755" width="14.6640625" style="2" customWidth="1"/>
    <col min="10756" max="10756" width="28" style="2" customWidth="1"/>
    <col min="10757" max="10757" width="31.109375" style="2" customWidth="1"/>
    <col min="10758" max="10758" width="24.109375" style="2" customWidth="1"/>
    <col min="10759" max="10759" width="30.77734375" style="2" customWidth="1"/>
    <col min="10760" max="10764" width="3.6640625" style="2" customWidth="1"/>
    <col min="10765" max="10765" width="5.6640625" style="2" customWidth="1"/>
    <col min="10766" max="10766" width="3.6640625" style="2" customWidth="1"/>
    <col min="10767" max="11008" width="9" style="2"/>
    <col min="11009" max="11009" width="3" style="2" customWidth="1"/>
    <col min="11010" max="11010" width="2.77734375" style="2" customWidth="1"/>
    <col min="11011" max="11011" width="14.6640625" style="2" customWidth="1"/>
    <col min="11012" max="11012" width="28" style="2" customWidth="1"/>
    <col min="11013" max="11013" width="31.109375" style="2" customWidth="1"/>
    <col min="11014" max="11014" width="24.109375" style="2" customWidth="1"/>
    <col min="11015" max="11015" width="30.77734375" style="2" customWidth="1"/>
    <col min="11016" max="11020" width="3.6640625" style="2" customWidth="1"/>
    <col min="11021" max="11021" width="5.6640625" style="2" customWidth="1"/>
    <col min="11022" max="11022" width="3.6640625" style="2" customWidth="1"/>
    <col min="11023" max="11264" width="9" style="2"/>
    <col min="11265" max="11265" width="3" style="2" customWidth="1"/>
    <col min="11266" max="11266" width="2.77734375" style="2" customWidth="1"/>
    <col min="11267" max="11267" width="14.6640625" style="2" customWidth="1"/>
    <col min="11268" max="11268" width="28" style="2" customWidth="1"/>
    <col min="11269" max="11269" width="31.109375" style="2" customWidth="1"/>
    <col min="11270" max="11270" width="24.109375" style="2" customWidth="1"/>
    <col min="11271" max="11271" width="30.77734375" style="2" customWidth="1"/>
    <col min="11272" max="11276" width="3.6640625" style="2" customWidth="1"/>
    <col min="11277" max="11277" width="5.6640625" style="2" customWidth="1"/>
    <col min="11278" max="11278" width="3.6640625" style="2" customWidth="1"/>
    <col min="11279" max="11520" width="9" style="2"/>
    <col min="11521" max="11521" width="3" style="2" customWidth="1"/>
    <col min="11522" max="11522" width="2.77734375" style="2" customWidth="1"/>
    <col min="11523" max="11523" width="14.6640625" style="2" customWidth="1"/>
    <col min="11524" max="11524" width="28" style="2" customWidth="1"/>
    <col min="11525" max="11525" width="31.109375" style="2" customWidth="1"/>
    <col min="11526" max="11526" width="24.109375" style="2" customWidth="1"/>
    <col min="11527" max="11527" width="30.77734375" style="2" customWidth="1"/>
    <col min="11528" max="11532" width="3.6640625" style="2" customWidth="1"/>
    <col min="11533" max="11533" width="5.6640625" style="2" customWidth="1"/>
    <col min="11534" max="11534" width="3.6640625" style="2" customWidth="1"/>
    <col min="11535" max="11776" width="9" style="2"/>
    <col min="11777" max="11777" width="3" style="2" customWidth="1"/>
    <col min="11778" max="11778" width="2.77734375" style="2" customWidth="1"/>
    <col min="11779" max="11779" width="14.6640625" style="2" customWidth="1"/>
    <col min="11780" max="11780" width="28" style="2" customWidth="1"/>
    <col min="11781" max="11781" width="31.109375" style="2" customWidth="1"/>
    <col min="11782" max="11782" width="24.109375" style="2" customWidth="1"/>
    <col min="11783" max="11783" width="30.77734375" style="2" customWidth="1"/>
    <col min="11784" max="11788" width="3.6640625" style="2" customWidth="1"/>
    <col min="11789" max="11789" width="5.6640625" style="2" customWidth="1"/>
    <col min="11790" max="11790" width="3.6640625" style="2" customWidth="1"/>
    <col min="11791" max="12032" width="9" style="2"/>
    <col min="12033" max="12033" width="3" style="2" customWidth="1"/>
    <col min="12034" max="12034" width="2.77734375" style="2" customWidth="1"/>
    <col min="12035" max="12035" width="14.6640625" style="2" customWidth="1"/>
    <col min="12036" max="12036" width="28" style="2" customWidth="1"/>
    <col min="12037" max="12037" width="31.109375" style="2" customWidth="1"/>
    <col min="12038" max="12038" width="24.109375" style="2" customWidth="1"/>
    <col min="12039" max="12039" width="30.77734375" style="2" customWidth="1"/>
    <col min="12040" max="12044" width="3.6640625" style="2" customWidth="1"/>
    <col min="12045" max="12045" width="5.6640625" style="2" customWidth="1"/>
    <col min="12046" max="12046" width="3.6640625" style="2" customWidth="1"/>
    <col min="12047" max="12288" width="9" style="2"/>
    <col min="12289" max="12289" width="3" style="2" customWidth="1"/>
    <col min="12290" max="12290" width="2.77734375" style="2" customWidth="1"/>
    <col min="12291" max="12291" width="14.6640625" style="2" customWidth="1"/>
    <col min="12292" max="12292" width="28" style="2" customWidth="1"/>
    <col min="12293" max="12293" width="31.109375" style="2" customWidth="1"/>
    <col min="12294" max="12294" width="24.109375" style="2" customWidth="1"/>
    <col min="12295" max="12295" width="30.77734375" style="2" customWidth="1"/>
    <col min="12296" max="12300" width="3.6640625" style="2" customWidth="1"/>
    <col min="12301" max="12301" width="5.6640625" style="2" customWidth="1"/>
    <col min="12302" max="12302" width="3.6640625" style="2" customWidth="1"/>
    <col min="12303" max="12544" width="9" style="2"/>
    <col min="12545" max="12545" width="3" style="2" customWidth="1"/>
    <col min="12546" max="12546" width="2.77734375" style="2" customWidth="1"/>
    <col min="12547" max="12547" width="14.6640625" style="2" customWidth="1"/>
    <col min="12548" max="12548" width="28" style="2" customWidth="1"/>
    <col min="12549" max="12549" width="31.109375" style="2" customWidth="1"/>
    <col min="12550" max="12550" width="24.109375" style="2" customWidth="1"/>
    <col min="12551" max="12551" width="30.77734375" style="2" customWidth="1"/>
    <col min="12552" max="12556" width="3.6640625" style="2" customWidth="1"/>
    <col min="12557" max="12557" width="5.6640625" style="2" customWidth="1"/>
    <col min="12558" max="12558" width="3.6640625" style="2" customWidth="1"/>
    <col min="12559" max="12800" width="9" style="2"/>
    <col min="12801" max="12801" width="3" style="2" customWidth="1"/>
    <col min="12802" max="12802" width="2.77734375" style="2" customWidth="1"/>
    <col min="12803" max="12803" width="14.6640625" style="2" customWidth="1"/>
    <col min="12804" max="12804" width="28" style="2" customWidth="1"/>
    <col min="12805" max="12805" width="31.109375" style="2" customWidth="1"/>
    <col min="12806" max="12806" width="24.109375" style="2" customWidth="1"/>
    <col min="12807" max="12807" width="30.77734375" style="2" customWidth="1"/>
    <col min="12808" max="12812" width="3.6640625" style="2" customWidth="1"/>
    <col min="12813" max="12813" width="5.6640625" style="2" customWidth="1"/>
    <col min="12814" max="12814" width="3.6640625" style="2" customWidth="1"/>
    <col min="12815" max="13056" width="9" style="2"/>
    <col min="13057" max="13057" width="3" style="2" customWidth="1"/>
    <col min="13058" max="13058" width="2.77734375" style="2" customWidth="1"/>
    <col min="13059" max="13059" width="14.6640625" style="2" customWidth="1"/>
    <col min="13060" max="13060" width="28" style="2" customWidth="1"/>
    <col min="13061" max="13061" width="31.109375" style="2" customWidth="1"/>
    <col min="13062" max="13062" width="24.109375" style="2" customWidth="1"/>
    <col min="13063" max="13063" width="30.77734375" style="2" customWidth="1"/>
    <col min="13064" max="13068" width="3.6640625" style="2" customWidth="1"/>
    <col min="13069" max="13069" width="5.6640625" style="2" customWidth="1"/>
    <col min="13070" max="13070" width="3.6640625" style="2" customWidth="1"/>
    <col min="13071" max="13312" width="9" style="2"/>
    <col min="13313" max="13313" width="3" style="2" customWidth="1"/>
    <col min="13314" max="13314" width="2.77734375" style="2" customWidth="1"/>
    <col min="13315" max="13315" width="14.6640625" style="2" customWidth="1"/>
    <col min="13316" max="13316" width="28" style="2" customWidth="1"/>
    <col min="13317" max="13317" width="31.109375" style="2" customWidth="1"/>
    <col min="13318" max="13318" width="24.109375" style="2" customWidth="1"/>
    <col min="13319" max="13319" width="30.77734375" style="2" customWidth="1"/>
    <col min="13320" max="13324" width="3.6640625" style="2" customWidth="1"/>
    <col min="13325" max="13325" width="5.6640625" style="2" customWidth="1"/>
    <col min="13326" max="13326" width="3.6640625" style="2" customWidth="1"/>
    <col min="13327" max="13568" width="9" style="2"/>
    <col min="13569" max="13569" width="3" style="2" customWidth="1"/>
    <col min="13570" max="13570" width="2.77734375" style="2" customWidth="1"/>
    <col min="13571" max="13571" width="14.6640625" style="2" customWidth="1"/>
    <col min="13572" max="13572" width="28" style="2" customWidth="1"/>
    <col min="13573" max="13573" width="31.109375" style="2" customWidth="1"/>
    <col min="13574" max="13574" width="24.109375" style="2" customWidth="1"/>
    <col min="13575" max="13575" width="30.77734375" style="2" customWidth="1"/>
    <col min="13576" max="13580" width="3.6640625" style="2" customWidth="1"/>
    <col min="13581" max="13581" width="5.6640625" style="2" customWidth="1"/>
    <col min="13582" max="13582" width="3.6640625" style="2" customWidth="1"/>
    <col min="13583" max="13824" width="9" style="2"/>
    <col min="13825" max="13825" width="3" style="2" customWidth="1"/>
    <col min="13826" max="13826" width="2.77734375" style="2" customWidth="1"/>
    <col min="13827" max="13827" width="14.6640625" style="2" customWidth="1"/>
    <col min="13828" max="13828" width="28" style="2" customWidth="1"/>
    <col min="13829" max="13829" width="31.109375" style="2" customWidth="1"/>
    <col min="13830" max="13830" width="24.109375" style="2" customWidth="1"/>
    <col min="13831" max="13831" width="30.77734375" style="2" customWidth="1"/>
    <col min="13832" max="13836" width="3.6640625" style="2" customWidth="1"/>
    <col min="13837" max="13837" width="5.6640625" style="2" customWidth="1"/>
    <col min="13838" max="13838" width="3.6640625" style="2" customWidth="1"/>
    <col min="13839" max="14080" width="9" style="2"/>
    <col min="14081" max="14081" width="3" style="2" customWidth="1"/>
    <col min="14082" max="14082" width="2.77734375" style="2" customWidth="1"/>
    <col min="14083" max="14083" width="14.6640625" style="2" customWidth="1"/>
    <col min="14084" max="14084" width="28" style="2" customWidth="1"/>
    <col min="14085" max="14085" width="31.109375" style="2" customWidth="1"/>
    <col min="14086" max="14086" width="24.109375" style="2" customWidth="1"/>
    <col min="14087" max="14087" width="30.77734375" style="2" customWidth="1"/>
    <col min="14088" max="14092" width="3.6640625" style="2" customWidth="1"/>
    <col min="14093" max="14093" width="5.6640625" style="2" customWidth="1"/>
    <col min="14094" max="14094" width="3.6640625" style="2" customWidth="1"/>
    <col min="14095" max="14336" width="9" style="2"/>
    <col min="14337" max="14337" width="3" style="2" customWidth="1"/>
    <col min="14338" max="14338" width="2.77734375" style="2" customWidth="1"/>
    <col min="14339" max="14339" width="14.6640625" style="2" customWidth="1"/>
    <col min="14340" max="14340" width="28" style="2" customWidth="1"/>
    <col min="14341" max="14341" width="31.109375" style="2" customWidth="1"/>
    <col min="14342" max="14342" width="24.109375" style="2" customWidth="1"/>
    <col min="14343" max="14343" width="30.77734375" style="2" customWidth="1"/>
    <col min="14344" max="14348" width="3.6640625" style="2" customWidth="1"/>
    <col min="14349" max="14349" width="5.6640625" style="2" customWidth="1"/>
    <col min="14350" max="14350" width="3.6640625" style="2" customWidth="1"/>
    <col min="14351" max="14592" width="9" style="2"/>
    <col min="14593" max="14593" width="3" style="2" customWidth="1"/>
    <col min="14594" max="14594" width="2.77734375" style="2" customWidth="1"/>
    <col min="14595" max="14595" width="14.6640625" style="2" customWidth="1"/>
    <col min="14596" max="14596" width="28" style="2" customWidth="1"/>
    <col min="14597" max="14597" width="31.109375" style="2" customWidth="1"/>
    <col min="14598" max="14598" width="24.109375" style="2" customWidth="1"/>
    <col min="14599" max="14599" width="30.77734375" style="2" customWidth="1"/>
    <col min="14600" max="14604" width="3.6640625" style="2" customWidth="1"/>
    <col min="14605" max="14605" width="5.6640625" style="2" customWidth="1"/>
    <col min="14606" max="14606" width="3.6640625" style="2" customWidth="1"/>
    <col min="14607" max="14848" width="9" style="2"/>
    <col min="14849" max="14849" width="3" style="2" customWidth="1"/>
    <col min="14850" max="14850" width="2.77734375" style="2" customWidth="1"/>
    <col min="14851" max="14851" width="14.6640625" style="2" customWidth="1"/>
    <col min="14852" max="14852" width="28" style="2" customWidth="1"/>
    <col min="14853" max="14853" width="31.109375" style="2" customWidth="1"/>
    <col min="14854" max="14854" width="24.109375" style="2" customWidth="1"/>
    <col min="14855" max="14855" width="30.77734375" style="2" customWidth="1"/>
    <col min="14856" max="14860" width="3.6640625" style="2" customWidth="1"/>
    <col min="14861" max="14861" width="5.6640625" style="2" customWidth="1"/>
    <col min="14862" max="14862" width="3.6640625" style="2" customWidth="1"/>
    <col min="14863" max="15104" width="9" style="2"/>
    <col min="15105" max="15105" width="3" style="2" customWidth="1"/>
    <col min="15106" max="15106" width="2.77734375" style="2" customWidth="1"/>
    <col min="15107" max="15107" width="14.6640625" style="2" customWidth="1"/>
    <col min="15108" max="15108" width="28" style="2" customWidth="1"/>
    <col min="15109" max="15109" width="31.109375" style="2" customWidth="1"/>
    <col min="15110" max="15110" width="24.109375" style="2" customWidth="1"/>
    <col min="15111" max="15111" width="30.77734375" style="2" customWidth="1"/>
    <col min="15112" max="15116" width="3.6640625" style="2" customWidth="1"/>
    <col min="15117" max="15117" width="5.6640625" style="2" customWidth="1"/>
    <col min="15118" max="15118" width="3.6640625" style="2" customWidth="1"/>
    <col min="15119" max="15360" width="9" style="2"/>
    <col min="15361" max="15361" width="3" style="2" customWidth="1"/>
    <col min="15362" max="15362" width="2.77734375" style="2" customWidth="1"/>
    <col min="15363" max="15363" width="14.6640625" style="2" customWidth="1"/>
    <col min="15364" max="15364" width="28" style="2" customWidth="1"/>
    <col min="15365" max="15365" width="31.109375" style="2" customWidth="1"/>
    <col min="15366" max="15366" width="24.109375" style="2" customWidth="1"/>
    <col min="15367" max="15367" width="30.77734375" style="2" customWidth="1"/>
    <col min="15368" max="15372" width="3.6640625" style="2" customWidth="1"/>
    <col min="15373" max="15373" width="5.6640625" style="2" customWidth="1"/>
    <col min="15374" max="15374" width="3.6640625" style="2" customWidth="1"/>
    <col min="15375" max="15616" width="9" style="2"/>
    <col min="15617" max="15617" width="3" style="2" customWidth="1"/>
    <col min="15618" max="15618" width="2.77734375" style="2" customWidth="1"/>
    <col min="15619" max="15619" width="14.6640625" style="2" customWidth="1"/>
    <col min="15620" max="15620" width="28" style="2" customWidth="1"/>
    <col min="15621" max="15621" width="31.109375" style="2" customWidth="1"/>
    <col min="15622" max="15622" width="24.109375" style="2" customWidth="1"/>
    <col min="15623" max="15623" width="30.77734375" style="2" customWidth="1"/>
    <col min="15624" max="15628" width="3.6640625" style="2" customWidth="1"/>
    <col min="15629" max="15629" width="5.6640625" style="2" customWidth="1"/>
    <col min="15630" max="15630" width="3.6640625" style="2" customWidth="1"/>
    <col min="15631" max="15872" width="9" style="2"/>
    <col min="15873" max="15873" width="3" style="2" customWidth="1"/>
    <col min="15874" max="15874" width="2.77734375" style="2" customWidth="1"/>
    <col min="15875" max="15875" width="14.6640625" style="2" customWidth="1"/>
    <col min="15876" max="15876" width="28" style="2" customWidth="1"/>
    <col min="15877" max="15877" width="31.109375" style="2" customWidth="1"/>
    <col min="15878" max="15878" width="24.109375" style="2" customWidth="1"/>
    <col min="15879" max="15879" width="30.77734375" style="2" customWidth="1"/>
    <col min="15880" max="15884" width="3.6640625" style="2" customWidth="1"/>
    <col min="15885" max="15885" width="5.6640625" style="2" customWidth="1"/>
    <col min="15886" max="15886" width="3.6640625" style="2" customWidth="1"/>
    <col min="15887" max="16128" width="9" style="2"/>
    <col min="16129" max="16129" width="3" style="2" customWidth="1"/>
    <col min="16130" max="16130" width="2.77734375" style="2" customWidth="1"/>
    <col min="16131" max="16131" width="14.6640625" style="2" customWidth="1"/>
    <col min="16132" max="16132" width="28" style="2" customWidth="1"/>
    <col min="16133" max="16133" width="31.109375" style="2" customWidth="1"/>
    <col min="16134" max="16134" width="24.109375" style="2" customWidth="1"/>
    <col min="16135" max="16135" width="30.77734375" style="2" customWidth="1"/>
    <col min="16136" max="16140" width="3.6640625" style="2" customWidth="1"/>
    <col min="16141" max="16141" width="5.6640625" style="2" customWidth="1"/>
    <col min="16142" max="16142" width="3.6640625" style="2" customWidth="1"/>
    <col min="16143" max="16384" width="9" style="2"/>
  </cols>
  <sheetData>
    <row r="1" spans="1:15" ht="9" customHeight="1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5" ht="9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5" ht="11.2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5" ht="11.25" customHeight="1" thickBo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5" ht="15.75" customHeight="1">
      <c r="A5" s="175" t="s">
        <v>0</v>
      </c>
      <c r="B5" s="178" t="s">
        <v>1</v>
      </c>
      <c r="C5" s="181" t="s">
        <v>2</v>
      </c>
      <c r="D5" s="184" t="s">
        <v>3</v>
      </c>
      <c r="E5" s="184" t="s">
        <v>4</v>
      </c>
      <c r="F5" s="184" t="s">
        <v>5</v>
      </c>
      <c r="G5" s="184" t="s">
        <v>6</v>
      </c>
      <c r="H5" s="157" t="s">
        <v>7</v>
      </c>
      <c r="I5" s="157" t="s">
        <v>8</v>
      </c>
      <c r="J5" s="157" t="s">
        <v>9</v>
      </c>
      <c r="K5" s="157" t="s">
        <v>10</v>
      </c>
      <c r="L5" s="157" t="s">
        <v>11</v>
      </c>
      <c r="M5" s="166" t="s">
        <v>12</v>
      </c>
      <c r="N5" s="169" t="s">
        <v>13</v>
      </c>
    </row>
    <row r="6" spans="1:15" ht="13.5" customHeight="1">
      <c r="A6" s="176"/>
      <c r="B6" s="179"/>
      <c r="C6" s="182"/>
      <c r="D6" s="185"/>
      <c r="E6" s="185"/>
      <c r="F6" s="185"/>
      <c r="G6" s="185"/>
      <c r="H6" s="158"/>
      <c r="I6" s="158"/>
      <c r="J6" s="158"/>
      <c r="K6" s="158"/>
      <c r="L6" s="158"/>
      <c r="M6" s="167"/>
      <c r="N6" s="170"/>
    </row>
    <row r="7" spans="1:15" ht="18" customHeight="1" thickBot="1">
      <c r="A7" s="177"/>
      <c r="B7" s="180"/>
      <c r="C7" s="183"/>
      <c r="D7" s="186"/>
      <c r="E7" s="186"/>
      <c r="F7" s="186"/>
      <c r="G7" s="186"/>
      <c r="H7" s="159"/>
      <c r="I7" s="159"/>
      <c r="J7" s="159"/>
      <c r="K7" s="159"/>
      <c r="L7" s="159"/>
      <c r="M7" s="168"/>
      <c r="N7" s="171"/>
    </row>
    <row r="8" spans="1:15" s="65" customFormat="1" ht="30" customHeight="1">
      <c r="A8" s="8">
        <v>13</v>
      </c>
      <c r="B8" s="8" t="s">
        <v>16</v>
      </c>
      <c r="C8" s="118" t="s">
        <v>141</v>
      </c>
      <c r="D8" s="99" t="s">
        <v>130</v>
      </c>
      <c r="E8" s="119" t="s">
        <v>106</v>
      </c>
      <c r="F8" s="99" t="s">
        <v>122</v>
      </c>
      <c r="G8" s="103" t="s">
        <v>123</v>
      </c>
      <c r="H8" s="68">
        <v>4.8</v>
      </c>
      <c r="I8" s="68">
        <v>2</v>
      </c>
      <c r="J8" s="68">
        <v>1.3</v>
      </c>
      <c r="K8" s="68">
        <v>2.8</v>
      </c>
      <c r="L8" s="68">
        <v>1</v>
      </c>
      <c r="M8" s="77">
        <v>364</v>
      </c>
      <c r="N8" s="78">
        <f>H8*70+I8*75+J8*25+K8*45+L8*60</f>
        <v>704.5</v>
      </c>
      <c r="O8" s="64"/>
    </row>
    <row r="9" spans="1:15" s="65" customFormat="1" ht="30" customHeight="1">
      <c r="A9" s="5">
        <v>14</v>
      </c>
      <c r="B9" s="5" t="s">
        <v>28</v>
      </c>
      <c r="C9" s="160" t="s">
        <v>128</v>
      </c>
      <c r="D9" s="161"/>
      <c r="E9" s="161"/>
      <c r="F9" s="161"/>
      <c r="G9" s="162"/>
      <c r="H9" s="66">
        <v>4.3</v>
      </c>
      <c r="I9" s="67">
        <v>2</v>
      </c>
      <c r="J9" s="67">
        <v>1</v>
      </c>
      <c r="K9" s="67">
        <v>2.2999999999999998</v>
      </c>
      <c r="L9" s="68">
        <v>1</v>
      </c>
      <c r="M9" s="77">
        <v>382</v>
      </c>
      <c r="N9" s="78">
        <f t="shared" ref="N9" si="0">H9*70+I9*75+J9*25+K9*45+L9*60</f>
        <v>639.5</v>
      </c>
      <c r="O9" s="64"/>
    </row>
    <row r="10" spans="1:15" s="65" customFormat="1" ht="30" customHeight="1">
      <c r="A10" s="5">
        <v>15</v>
      </c>
      <c r="B10" s="5" t="s">
        <v>18</v>
      </c>
      <c r="C10" s="99" t="s">
        <v>142</v>
      </c>
      <c r="D10" s="98" t="s">
        <v>44</v>
      </c>
      <c r="E10" s="98" t="s">
        <v>45</v>
      </c>
      <c r="F10" s="98" t="s">
        <v>92</v>
      </c>
      <c r="G10" s="100" t="s">
        <v>46</v>
      </c>
      <c r="H10" s="66">
        <v>4</v>
      </c>
      <c r="I10" s="67">
        <v>2</v>
      </c>
      <c r="J10" s="67">
        <v>1.6</v>
      </c>
      <c r="K10" s="67">
        <v>2.5</v>
      </c>
      <c r="L10" s="68">
        <v>1</v>
      </c>
      <c r="M10" s="77">
        <v>199</v>
      </c>
      <c r="N10" s="78">
        <f>H10*70+I10*75+J10*25+K10*45+L10*60</f>
        <v>642.5</v>
      </c>
      <c r="O10" s="64"/>
    </row>
    <row r="11" spans="1:15" s="65" customFormat="1" ht="30" customHeight="1">
      <c r="A11" s="5">
        <v>16</v>
      </c>
      <c r="B11" s="5" t="s">
        <v>14</v>
      </c>
      <c r="C11" s="97" t="s">
        <v>47</v>
      </c>
      <c r="D11" s="104" t="s">
        <v>125</v>
      </c>
      <c r="E11" s="98" t="s">
        <v>40</v>
      </c>
      <c r="F11" s="98" t="s">
        <v>124</v>
      </c>
      <c r="G11" s="98" t="s">
        <v>48</v>
      </c>
      <c r="H11" s="67">
        <v>5</v>
      </c>
      <c r="I11" s="67">
        <v>2</v>
      </c>
      <c r="J11" s="67">
        <v>1</v>
      </c>
      <c r="K11" s="91">
        <v>3</v>
      </c>
      <c r="L11" s="68">
        <v>1</v>
      </c>
      <c r="M11" s="92">
        <v>169</v>
      </c>
      <c r="N11" s="70">
        <f>H11*70+I11*75+J11*25+K11*45+L11*60</f>
        <v>720</v>
      </c>
      <c r="O11" s="64"/>
    </row>
    <row r="12" spans="1:15" s="65" customFormat="1" ht="30" customHeight="1">
      <c r="A12" s="6">
        <v>17</v>
      </c>
      <c r="B12" s="6" t="s">
        <v>15</v>
      </c>
      <c r="C12" s="99" t="s">
        <v>143</v>
      </c>
      <c r="D12" s="99" t="s">
        <v>50</v>
      </c>
      <c r="E12" s="99" t="s">
        <v>51</v>
      </c>
      <c r="F12" s="99" t="s">
        <v>137</v>
      </c>
      <c r="G12" s="105" t="s">
        <v>126</v>
      </c>
      <c r="H12" s="79">
        <v>4.3</v>
      </c>
      <c r="I12" s="68">
        <v>2</v>
      </c>
      <c r="J12" s="68">
        <v>1.5</v>
      </c>
      <c r="K12" s="85">
        <v>2.2999999999999998</v>
      </c>
      <c r="L12" s="67">
        <v>1</v>
      </c>
      <c r="M12" s="86">
        <v>332</v>
      </c>
      <c r="N12" s="78">
        <f>H12*70+I12*75+J12*25+K12*45+L12*60</f>
        <v>652</v>
      </c>
      <c r="O12" s="71"/>
    </row>
    <row r="13" spans="1:15" s="65" customFormat="1" ht="30" customHeight="1" thickBot="1">
      <c r="A13" s="3">
        <v>18</v>
      </c>
      <c r="B13" s="4" t="s">
        <v>121</v>
      </c>
      <c r="C13" s="101" t="s">
        <v>127</v>
      </c>
      <c r="D13" s="102" t="s">
        <v>36</v>
      </c>
      <c r="E13" s="101" t="s">
        <v>136</v>
      </c>
      <c r="F13" s="102" t="s">
        <v>124</v>
      </c>
      <c r="G13" s="102" t="s">
        <v>134</v>
      </c>
      <c r="H13" s="72">
        <v>5</v>
      </c>
      <c r="I13" s="73">
        <v>2</v>
      </c>
      <c r="J13" s="73">
        <v>2.8</v>
      </c>
      <c r="K13" s="74">
        <v>3</v>
      </c>
      <c r="L13" s="122"/>
      <c r="M13" s="75">
        <v>305</v>
      </c>
      <c r="N13" s="76">
        <f>H13*70+I13*75+J13*25+K13*45+L13*60</f>
        <v>705</v>
      </c>
      <c r="O13" s="64"/>
    </row>
    <row r="14" spans="1:15" s="65" customFormat="1" ht="30" customHeight="1" thickTop="1">
      <c r="A14" s="61">
        <v>20</v>
      </c>
      <c r="B14" s="62" t="s">
        <v>16</v>
      </c>
      <c r="C14" s="163" t="s">
        <v>129</v>
      </c>
      <c r="D14" s="164"/>
      <c r="E14" s="164"/>
      <c r="F14" s="164"/>
      <c r="G14" s="165"/>
      <c r="H14" s="80">
        <v>5</v>
      </c>
      <c r="I14" s="80">
        <v>2</v>
      </c>
      <c r="J14" s="80">
        <v>1.1000000000000001</v>
      </c>
      <c r="K14" s="80">
        <v>3</v>
      </c>
      <c r="L14" s="68">
        <v>1</v>
      </c>
      <c r="M14" s="81">
        <v>302</v>
      </c>
      <c r="N14" s="82">
        <f t="shared" ref="N14:N18" si="1">H14*70+I14*75+J14*25+K14*45+L14*60</f>
        <v>722.5</v>
      </c>
      <c r="O14" s="64"/>
    </row>
    <row r="15" spans="1:15" s="65" customFormat="1" ht="30" customHeight="1">
      <c r="A15" s="7">
        <v>21</v>
      </c>
      <c r="B15" s="5" t="s">
        <v>17</v>
      </c>
      <c r="C15" s="97" t="s">
        <v>53</v>
      </c>
      <c r="D15" s="98" t="s">
        <v>131</v>
      </c>
      <c r="E15" s="98" t="s">
        <v>54</v>
      </c>
      <c r="F15" s="98" t="s">
        <v>122</v>
      </c>
      <c r="G15" s="98" t="s">
        <v>55</v>
      </c>
      <c r="H15" s="79">
        <v>5</v>
      </c>
      <c r="I15" s="68">
        <v>2</v>
      </c>
      <c r="J15" s="68">
        <v>1</v>
      </c>
      <c r="K15" s="68">
        <v>2</v>
      </c>
      <c r="L15" s="121"/>
      <c r="M15" s="77">
        <v>226</v>
      </c>
      <c r="N15" s="83">
        <f>H15*70+I15*75+J15*25+K15*45+L15*60</f>
        <v>615</v>
      </c>
      <c r="O15" s="64"/>
    </row>
    <row r="16" spans="1:15" s="65" customFormat="1" ht="30" customHeight="1">
      <c r="A16" s="7">
        <v>22</v>
      </c>
      <c r="B16" s="5" t="s">
        <v>18</v>
      </c>
      <c r="C16" s="97" t="s">
        <v>56</v>
      </c>
      <c r="D16" s="98" t="s">
        <v>78</v>
      </c>
      <c r="E16" s="98" t="s">
        <v>57</v>
      </c>
      <c r="F16" s="98" t="s">
        <v>152</v>
      </c>
      <c r="G16" s="98" t="s">
        <v>58</v>
      </c>
      <c r="H16" s="66">
        <v>4.2</v>
      </c>
      <c r="I16" s="67">
        <v>2</v>
      </c>
      <c r="J16" s="67">
        <v>1.3</v>
      </c>
      <c r="K16" s="67">
        <v>2.8</v>
      </c>
      <c r="L16" s="68">
        <v>1</v>
      </c>
      <c r="M16" s="77">
        <v>272</v>
      </c>
      <c r="N16" s="83">
        <f t="shared" si="1"/>
        <v>662.5</v>
      </c>
      <c r="O16" s="71"/>
    </row>
    <row r="17" spans="1:15" s="65" customFormat="1" ht="30" customHeight="1">
      <c r="A17" s="7">
        <v>23</v>
      </c>
      <c r="B17" s="5" t="s">
        <v>14</v>
      </c>
      <c r="C17" s="103" t="s">
        <v>144</v>
      </c>
      <c r="D17" s="99" t="s">
        <v>60</v>
      </c>
      <c r="E17" s="99" t="s">
        <v>61</v>
      </c>
      <c r="F17" s="99" t="s">
        <v>124</v>
      </c>
      <c r="G17" s="99" t="s">
        <v>135</v>
      </c>
      <c r="H17" s="66">
        <v>5</v>
      </c>
      <c r="I17" s="67">
        <v>2</v>
      </c>
      <c r="J17" s="67">
        <v>1.1000000000000001</v>
      </c>
      <c r="K17" s="67">
        <v>3</v>
      </c>
      <c r="L17" s="68">
        <v>1</v>
      </c>
      <c r="M17" s="69">
        <v>303</v>
      </c>
      <c r="N17" s="84">
        <f t="shared" si="1"/>
        <v>722.5</v>
      </c>
      <c r="O17" s="64"/>
    </row>
    <row r="18" spans="1:15" s="65" customFormat="1" ht="30" customHeight="1" thickBot="1">
      <c r="A18" s="108">
        <v>24</v>
      </c>
      <c r="B18" s="109" t="s">
        <v>15</v>
      </c>
      <c r="C18" s="110" t="s">
        <v>140</v>
      </c>
      <c r="D18" s="120" t="s">
        <v>139</v>
      </c>
      <c r="E18" s="110" t="s">
        <v>132</v>
      </c>
      <c r="F18" s="112" t="s">
        <v>138</v>
      </c>
      <c r="G18" s="112" t="s">
        <v>133</v>
      </c>
      <c r="H18" s="113">
        <v>4.5999999999999996</v>
      </c>
      <c r="I18" s="113">
        <v>2</v>
      </c>
      <c r="J18" s="113">
        <v>1</v>
      </c>
      <c r="K18" s="114">
        <v>3</v>
      </c>
      <c r="L18" s="113">
        <v>1</v>
      </c>
      <c r="M18" s="115">
        <v>324</v>
      </c>
      <c r="N18" s="116">
        <f t="shared" si="1"/>
        <v>692</v>
      </c>
      <c r="O18" s="71"/>
    </row>
    <row r="19" spans="1:15" ht="13.5" customHeight="1">
      <c r="A19" s="154" t="s">
        <v>19</v>
      </c>
      <c r="B19" s="155"/>
      <c r="C19" s="155"/>
      <c r="D19" s="155"/>
      <c r="E19" s="155"/>
      <c r="F19" s="156"/>
      <c r="G19" s="9" t="s">
        <v>29</v>
      </c>
      <c r="H19" s="10">
        <v>4.5</v>
      </c>
      <c r="I19" s="10">
        <v>2</v>
      </c>
      <c r="J19" s="10">
        <v>1.5</v>
      </c>
      <c r="K19" s="10">
        <v>2</v>
      </c>
      <c r="L19" s="11">
        <v>1</v>
      </c>
      <c r="M19" s="12">
        <v>0</v>
      </c>
      <c r="N19" s="13">
        <v>650</v>
      </c>
    </row>
    <row r="20" spans="1:15" ht="13.5" customHeight="1" thickBot="1">
      <c r="A20" s="130" t="s">
        <v>20</v>
      </c>
      <c r="B20" s="131"/>
      <c r="C20" s="131"/>
      <c r="D20" s="131"/>
      <c r="E20" s="131"/>
      <c r="F20" s="132"/>
      <c r="G20" s="14" t="s">
        <v>30</v>
      </c>
      <c r="H20" s="15">
        <v>5</v>
      </c>
      <c r="I20" s="15">
        <v>2</v>
      </c>
      <c r="J20" s="15">
        <v>2</v>
      </c>
      <c r="K20" s="15">
        <v>2.5</v>
      </c>
      <c r="L20" s="15">
        <v>1</v>
      </c>
      <c r="M20" s="16">
        <v>0</v>
      </c>
      <c r="N20" s="17">
        <v>750</v>
      </c>
    </row>
    <row r="21" spans="1:15" s="18" customFormat="1" ht="19.5" customHeight="1">
      <c r="A21" s="133" t="s">
        <v>21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1"/>
    </row>
    <row r="22" spans="1:15" s="18" customFormat="1" ht="19.5" customHeight="1">
      <c r="A22" s="136" t="s">
        <v>22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9"/>
      <c r="N22" s="1"/>
    </row>
    <row r="23" spans="1:15" s="18" customFormat="1" ht="19.5" customHeight="1">
      <c r="A23" s="136" t="s">
        <v>34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8"/>
      <c r="O23" s="1"/>
    </row>
    <row r="24" spans="1:15" s="18" customFormat="1" ht="50.25" customHeight="1">
      <c r="A24" s="139" t="s">
        <v>150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  <c r="O24" s="1"/>
    </row>
    <row r="25" spans="1:15" s="18" customFormat="1" ht="16.2">
      <c r="A25" s="127" t="s">
        <v>31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  <c r="O25" s="1"/>
    </row>
    <row r="26" spans="1:15" s="18" customFormat="1" ht="16.2">
      <c r="A26" s="127" t="s">
        <v>69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1"/>
    </row>
    <row r="27" spans="1:15" s="18" customFormat="1" ht="16.2" customHeight="1">
      <c r="A27" s="127" t="s">
        <v>148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1"/>
    </row>
    <row r="28" spans="1:15" s="18" customFormat="1" ht="16.2">
      <c r="A28" s="124" t="s">
        <v>23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1"/>
    </row>
    <row r="29" spans="1:15" s="18" customFormat="1" ht="16.2">
      <c r="A29" s="124" t="s">
        <v>24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1"/>
    </row>
    <row r="30" spans="1:15" s="18" customFormat="1" ht="16.2">
      <c r="A30" s="148" t="s">
        <v>146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"/>
    </row>
    <row r="31" spans="1:15" s="20" customFormat="1" ht="19.5" customHeight="1">
      <c r="A31" s="148" t="s">
        <v>117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50"/>
      <c r="O31" s="1"/>
    </row>
    <row r="32" spans="1:15" s="20" customFormat="1" ht="19.5" customHeight="1">
      <c r="A32" s="148" t="s">
        <v>147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1"/>
    </row>
    <row r="33" spans="1:18" s="20" customFormat="1" ht="19.5" customHeight="1">
      <c r="A33" s="148" t="s">
        <v>149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50"/>
      <c r="O33" s="1"/>
    </row>
    <row r="34" spans="1:18" ht="18.75" customHeight="1">
      <c r="A34" s="151" t="s">
        <v>145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</row>
    <row r="35" spans="1:18" ht="76.5" customHeight="1" thickBot="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</row>
    <row r="36" spans="1:18" ht="76.5" customHeight="1">
      <c r="A36" s="21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4"/>
    </row>
    <row r="37" spans="1:18" ht="76.5" customHeight="1">
      <c r="A37" s="21"/>
      <c r="B37" s="22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/>
    </row>
    <row r="38" spans="1:18" ht="76.5" customHeight="1">
      <c r="A38" s="21"/>
      <c r="B38" s="2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</row>
    <row r="39" spans="1:18" ht="13.5" customHeight="1">
      <c r="A39" s="25"/>
      <c r="N39" s="30"/>
    </row>
    <row r="40" spans="1:18" s="1" customFormat="1" ht="13.5" customHeight="1">
      <c r="A40" s="25"/>
      <c r="B40" s="2"/>
      <c r="C40" s="26"/>
      <c r="D40" s="27"/>
      <c r="E40" s="2"/>
      <c r="F40" s="2"/>
      <c r="G40" s="2"/>
      <c r="H40" s="28"/>
      <c r="I40" s="28"/>
      <c r="J40" s="28"/>
      <c r="K40" s="28"/>
      <c r="L40" s="28"/>
      <c r="M40" s="29"/>
      <c r="N40" s="30"/>
      <c r="P40" s="2"/>
      <c r="Q40" s="2"/>
      <c r="R40" s="2"/>
    </row>
    <row r="41" spans="1:18" s="1" customFormat="1" ht="55.5" customHeight="1" thickBo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7"/>
      <c r="P41" s="2"/>
      <c r="Q41" s="2"/>
      <c r="R41" s="2"/>
    </row>
  </sheetData>
  <mergeCells count="36">
    <mergeCell ref="M5:M7"/>
    <mergeCell ref="N5:N7"/>
    <mergeCell ref="A1:N2"/>
    <mergeCell ref="A3:N4"/>
    <mergeCell ref="A5:A7"/>
    <mergeCell ref="B5:B7"/>
    <mergeCell ref="C5:C7"/>
    <mergeCell ref="D5:D7"/>
    <mergeCell ref="E5:E7"/>
    <mergeCell ref="F5:F7"/>
    <mergeCell ref="G5:G7"/>
    <mergeCell ref="H5:H7"/>
    <mergeCell ref="A19:F19"/>
    <mergeCell ref="I5:I7"/>
    <mergeCell ref="J5:J7"/>
    <mergeCell ref="K5:K7"/>
    <mergeCell ref="L5:L7"/>
    <mergeCell ref="C9:G9"/>
    <mergeCell ref="C14:G14"/>
    <mergeCell ref="A35:N35"/>
    <mergeCell ref="A41:N41"/>
    <mergeCell ref="A29:N29"/>
    <mergeCell ref="A30:N30"/>
    <mergeCell ref="A31:N31"/>
    <mergeCell ref="A32:N32"/>
    <mergeCell ref="A33:N33"/>
    <mergeCell ref="A34:N34"/>
    <mergeCell ref="A28:N28"/>
    <mergeCell ref="A25:N25"/>
    <mergeCell ref="A26:N26"/>
    <mergeCell ref="A20:F20"/>
    <mergeCell ref="A21:N21"/>
    <mergeCell ref="A22:L22"/>
    <mergeCell ref="A23:N23"/>
    <mergeCell ref="A24:N24"/>
    <mergeCell ref="A27:N27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topLeftCell="A19" zoomScale="115" zoomScaleNormal="100" zoomScaleSheetLayoutView="115" workbookViewId="0">
      <selection activeCell="H7" sqref="H7"/>
    </sheetView>
  </sheetViews>
  <sheetFormatPr defaultColWidth="8.88671875" defaultRowHeight="16.2"/>
  <cols>
    <col min="1" max="1" width="8.88671875" style="31"/>
    <col min="2" max="2" width="18.88671875" style="31" customWidth="1"/>
    <col min="3" max="3" width="89.44140625" style="88" bestFit="1" customWidth="1"/>
    <col min="4" max="4" width="8.88671875" style="31"/>
    <col min="5" max="5" width="5.77734375" style="31" hidden="1" customWidth="1"/>
    <col min="6" max="6" width="0" style="32" hidden="1" customWidth="1"/>
    <col min="7" max="252" width="8.88671875" style="31"/>
    <col min="253" max="253" width="18.88671875" style="31" customWidth="1"/>
    <col min="254" max="254" width="89.44140625" style="31" bestFit="1" customWidth="1"/>
    <col min="255" max="255" width="8.88671875" style="31"/>
    <col min="256" max="257" width="0" style="31" hidden="1" customWidth="1"/>
    <col min="258" max="508" width="8.88671875" style="31"/>
    <col min="509" max="509" width="18.88671875" style="31" customWidth="1"/>
    <col min="510" max="510" width="89.44140625" style="31" bestFit="1" customWidth="1"/>
    <col min="511" max="511" width="8.88671875" style="31"/>
    <col min="512" max="513" width="0" style="31" hidden="1" customWidth="1"/>
    <col min="514" max="764" width="8.88671875" style="31"/>
    <col min="765" max="765" width="18.88671875" style="31" customWidth="1"/>
    <col min="766" max="766" width="89.44140625" style="31" bestFit="1" customWidth="1"/>
    <col min="767" max="767" width="8.88671875" style="31"/>
    <col min="768" max="769" width="0" style="31" hidden="1" customWidth="1"/>
    <col min="770" max="1020" width="8.88671875" style="31"/>
    <col min="1021" max="1021" width="18.88671875" style="31" customWidth="1"/>
    <col min="1022" max="1022" width="89.44140625" style="31" bestFit="1" customWidth="1"/>
    <col min="1023" max="1023" width="8.88671875" style="31"/>
    <col min="1024" max="1025" width="0" style="31" hidden="1" customWidth="1"/>
    <col min="1026" max="1276" width="8.88671875" style="31"/>
    <col min="1277" max="1277" width="18.88671875" style="31" customWidth="1"/>
    <col min="1278" max="1278" width="89.44140625" style="31" bestFit="1" customWidth="1"/>
    <col min="1279" max="1279" width="8.88671875" style="31"/>
    <col min="1280" max="1281" width="0" style="31" hidden="1" customWidth="1"/>
    <col min="1282" max="1532" width="8.88671875" style="31"/>
    <col min="1533" max="1533" width="18.88671875" style="31" customWidth="1"/>
    <col min="1534" max="1534" width="89.44140625" style="31" bestFit="1" customWidth="1"/>
    <col min="1535" max="1535" width="8.88671875" style="31"/>
    <col min="1536" max="1537" width="0" style="31" hidden="1" customWidth="1"/>
    <col min="1538" max="1788" width="8.88671875" style="31"/>
    <col min="1789" max="1789" width="18.88671875" style="31" customWidth="1"/>
    <col min="1790" max="1790" width="89.44140625" style="31" bestFit="1" customWidth="1"/>
    <col min="1791" max="1791" width="8.88671875" style="31"/>
    <col min="1792" max="1793" width="0" style="31" hidden="1" customWidth="1"/>
    <col min="1794" max="2044" width="8.88671875" style="31"/>
    <col min="2045" max="2045" width="18.88671875" style="31" customWidth="1"/>
    <col min="2046" max="2046" width="89.44140625" style="31" bestFit="1" customWidth="1"/>
    <col min="2047" max="2047" width="8.88671875" style="31"/>
    <col min="2048" max="2049" width="0" style="31" hidden="1" customWidth="1"/>
    <col min="2050" max="2300" width="8.88671875" style="31"/>
    <col min="2301" max="2301" width="18.88671875" style="31" customWidth="1"/>
    <col min="2302" max="2302" width="89.44140625" style="31" bestFit="1" customWidth="1"/>
    <col min="2303" max="2303" width="8.88671875" style="31"/>
    <col min="2304" max="2305" width="0" style="31" hidden="1" customWidth="1"/>
    <col min="2306" max="2556" width="8.88671875" style="31"/>
    <col min="2557" max="2557" width="18.88671875" style="31" customWidth="1"/>
    <col min="2558" max="2558" width="89.44140625" style="31" bestFit="1" customWidth="1"/>
    <col min="2559" max="2559" width="8.88671875" style="31"/>
    <col min="2560" max="2561" width="0" style="31" hidden="1" customWidth="1"/>
    <col min="2562" max="2812" width="8.88671875" style="31"/>
    <col min="2813" max="2813" width="18.88671875" style="31" customWidth="1"/>
    <col min="2814" max="2814" width="89.44140625" style="31" bestFit="1" customWidth="1"/>
    <col min="2815" max="2815" width="8.88671875" style="31"/>
    <col min="2816" max="2817" width="0" style="31" hidden="1" customWidth="1"/>
    <col min="2818" max="3068" width="8.88671875" style="31"/>
    <col min="3069" max="3069" width="18.88671875" style="31" customWidth="1"/>
    <col min="3070" max="3070" width="89.44140625" style="31" bestFit="1" customWidth="1"/>
    <col min="3071" max="3071" width="8.88671875" style="31"/>
    <col min="3072" max="3073" width="0" style="31" hidden="1" customWidth="1"/>
    <col min="3074" max="3324" width="8.88671875" style="31"/>
    <col min="3325" max="3325" width="18.88671875" style="31" customWidth="1"/>
    <col min="3326" max="3326" width="89.44140625" style="31" bestFit="1" customWidth="1"/>
    <col min="3327" max="3327" width="8.88671875" style="31"/>
    <col min="3328" max="3329" width="0" style="31" hidden="1" customWidth="1"/>
    <col min="3330" max="3580" width="8.88671875" style="31"/>
    <col min="3581" max="3581" width="18.88671875" style="31" customWidth="1"/>
    <col min="3582" max="3582" width="89.44140625" style="31" bestFit="1" customWidth="1"/>
    <col min="3583" max="3583" width="8.88671875" style="31"/>
    <col min="3584" max="3585" width="0" style="31" hidden="1" customWidth="1"/>
    <col min="3586" max="3836" width="8.88671875" style="31"/>
    <col min="3837" max="3837" width="18.88671875" style="31" customWidth="1"/>
    <col min="3838" max="3838" width="89.44140625" style="31" bestFit="1" customWidth="1"/>
    <col min="3839" max="3839" width="8.88671875" style="31"/>
    <col min="3840" max="3841" width="0" style="31" hidden="1" customWidth="1"/>
    <col min="3842" max="4092" width="8.88671875" style="31"/>
    <col min="4093" max="4093" width="18.88671875" style="31" customWidth="1"/>
    <col min="4094" max="4094" width="89.44140625" style="31" bestFit="1" customWidth="1"/>
    <col min="4095" max="4095" width="8.88671875" style="31"/>
    <col min="4096" max="4097" width="0" style="31" hidden="1" customWidth="1"/>
    <col min="4098" max="4348" width="8.88671875" style="31"/>
    <col min="4349" max="4349" width="18.88671875" style="31" customWidth="1"/>
    <col min="4350" max="4350" width="89.44140625" style="31" bestFit="1" customWidth="1"/>
    <col min="4351" max="4351" width="8.88671875" style="31"/>
    <col min="4352" max="4353" width="0" style="31" hidden="1" customWidth="1"/>
    <col min="4354" max="4604" width="8.88671875" style="31"/>
    <col min="4605" max="4605" width="18.88671875" style="31" customWidth="1"/>
    <col min="4606" max="4606" width="89.44140625" style="31" bestFit="1" customWidth="1"/>
    <col min="4607" max="4607" width="8.88671875" style="31"/>
    <col min="4608" max="4609" width="0" style="31" hidden="1" customWidth="1"/>
    <col min="4610" max="4860" width="8.88671875" style="31"/>
    <col min="4861" max="4861" width="18.88671875" style="31" customWidth="1"/>
    <col min="4862" max="4862" width="89.44140625" style="31" bestFit="1" customWidth="1"/>
    <col min="4863" max="4863" width="8.88671875" style="31"/>
    <col min="4864" max="4865" width="0" style="31" hidden="1" customWidth="1"/>
    <col min="4866" max="5116" width="8.88671875" style="31"/>
    <col min="5117" max="5117" width="18.88671875" style="31" customWidth="1"/>
    <col min="5118" max="5118" width="89.44140625" style="31" bestFit="1" customWidth="1"/>
    <col min="5119" max="5119" width="8.88671875" style="31"/>
    <col min="5120" max="5121" width="0" style="31" hidden="1" customWidth="1"/>
    <col min="5122" max="5372" width="8.88671875" style="31"/>
    <col min="5373" max="5373" width="18.88671875" style="31" customWidth="1"/>
    <col min="5374" max="5374" width="89.44140625" style="31" bestFit="1" customWidth="1"/>
    <col min="5375" max="5375" width="8.88671875" style="31"/>
    <col min="5376" max="5377" width="0" style="31" hidden="1" customWidth="1"/>
    <col min="5378" max="5628" width="8.88671875" style="31"/>
    <col min="5629" max="5629" width="18.88671875" style="31" customWidth="1"/>
    <col min="5630" max="5630" width="89.44140625" style="31" bestFit="1" customWidth="1"/>
    <col min="5631" max="5631" width="8.88671875" style="31"/>
    <col min="5632" max="5633" width="0" style="31" hidden="1" customWidth="1"/>
    <col min="5634" max="5884" width="8.88671875" style="31"/>
    <col min="5885" max="5885" width="18.88671875" style="31" customWidth="1"/>
    <col min="5886" max="5886" width="89.44140625" style="31" bestFit="1" customWidth="1"/>
    <col min="5887" max="5887" width="8.88671875" style="31"/>
    <col min="5888" max="5889" width="0" style="31" hidden="1" customWidth="1"/>
    <col min="5890" max="6140" width="8.88671875" style="31"/>
    <col min="6141" max="6141" width="18.88671875" style="31" customWidth="1"/>
    <col min="6142" max="6142" width="89.44140625" style="31" bestFit="1" customWidth="1"/>
    <col min="6143" max="6143" width="8.88671875" style="31"/>
    <col min="6144" max="6145" width="0" style="31" hidden="1" customWidth="1"/>
    <col min="6146" max="6396" width="8.88671875" style="31"/>
    <col min="6397" max="6397" width="18.88671875" style="31" customWidth="1"/>
    <col min="6398" max="6398" width="89.44140625" style="31" bestFit="1" customWidth="1"/>
    <col min="6399" max="6399" width="8.88671875" style="31"/>
    <col min="6400" max="6401" width="0" style="31" hidden="1" customWidth="1"/>
    <col min="6402" max="6652" width="8.88671875" style="31"/>
    <col min="6653" max="6653" width="18.88671875" style="31" customWidth="1"/>
    <col min="6654" max="6654" width="89.44140625" style="31" bestFit="1" customWidth="1"/>
    <col min="6655" max="6655" width="8.88671875" style="31"/>
    <col min="6656" max="6657" width="0" style="31" hidden="1" customWidth="1"/>
    <col min="6658" max="6908" width="8.88671875" style="31"/>
    <col min="6909" max="6909" width="18.88671875" style="31" customWidth="1"/>
    <col min="6910" max="6910" width="89.44140625" style="31" bestFit="1" customWidth="1"/>
    <col min="6911" max="6911" width="8.88671875" style="31"/>
    <col min="6912" max="6913" width="0" style="31" hidden="1" customWidth="1"/>
    <col min="6914" max="7164" width="8.88671875" style="31"/>
    <col min="7165" max="7165" width="18.88671875" style="31" customWidth="1"/>
    <col min="7166" max="7166" width="89.44140625" style="31" bestFit="1" customWidth="1"/>
    <col min="7167" max="7167" width="8.88671875" style="31"/>
    <col min="7168" max="7169" width="0" style="31" hidden="1" customWidth="1"/>
    <col min="7170" max="7420" width="8.88671875" style="31"/>
    <col min="7421" max="7421" width="18.88671875" style="31" customWidth="1"/>
    <col min="7422" max="7422" width="89.44140625" style="31" bestFit="1" customWidth="1"/>
    <col min="7423" max="7423" width="8.88671875" style="31"/>
    <col min="7424" max="7425" width="0" style="31" hidden="1" customWidth="1"/>
    <col min="7426" max="7676" width="8.88671875" style="31"/>
    <col min="7677" max="7677" width="18.88671875" style="31" customWidth="1"/>
    <col min="7678" max="7678" width="89.44140625" style="31" bestFit="1" customWidth="1"/>
    <col min="7679" max="7679" width="8.88671875" style="31"/>
    <col min="7680" max="7681" width="0" style="31" hidden="1" customWidth="1"/>
    <col min="7682" max="7932" width="8.88671875" style="31"/>
    <col min="7933" max="7933" width="18.88671875" style="31" customWidth="1"/>
    <col min="7934" max="7934" width="89.44140625" style="31" bestFit="1" customWidth="1"/>
    <col min="7935" max="7935" width="8.88671875" style="31"/>
    <col min="7936" max="7937" width="0" style="31" hidden="1" customWidth="1"/>
    <col min="7938" max="8188" width="8.88671875" style="31"/>
    <col min="8189" max="8189" width="18.88671875" style="31" customWidth="1"/>
    <col min="8190" max="8190" width="89.44140625" style="31" bestFit="1" customWidth="1"/>
    <col min="8191" max="8191" width="8.88671875" style="31"/>
    <col min="8192" max="8193" width="0" style="31" hidden="1" customWidth="1"/>
    <col min="8194" max="8444" width="8.88671875" style="31"/>
    <col min="8445" max="8445" width="18.88671875" style="31" customWidth="1"/>
    <col min="8446" max="8446" width="89.44140625" style="31" bestFit="1" customWidth="1"/>
    <col min="8447" max="8447" width="8.88671875" style="31"/>
    <col min="8448" max="8449" width="0" style="31" hidden="1" customWidth="1"/>
    <col min="8450" max="8700" width="8.88671875" style="31"/>
    <col min="8701" max="8701" width="18.88671875" style="31" customWidth="1"/>
    <col min="8702" max="8702" width="89.44140625" style="31" bestFit="1" customWidth="1"/>
    <col min="8703" max="8703" width="8.88671875" style="31"/>
    <col min="8704" max="8705" width="0" style="31" hidden="1" customWidth="1"/>
    <col min="8706" max="8956" width="8.88671875" style="31"/>
    <col min="8957" max="8957" width="18.88671875" style="31" customWidth="1"/>
    <col min="8958" max="8958" width="89.44140625" style="31" bestFit="1" customWidth="1"/>
    <col min="8959" max="8959" width="8.88671875" style="31"/>
    <col min="8960" max="8961" width="0" style="31" hidden="1" customWidth="1"/>
    <col min="8962" max="9212" width="8.88671875" style="31"/>
    <col min="9213" max="9213" width="18.88671875" style="31" customWidth="1"/>
    <col min="9214" max="9214" width="89.44140625" style="31" bestFit="1" customWidth="1"/>
    <col min="9215" max="9215" width="8.88671875" style="31"/>
    <col min="9216" max="9217" width="0" style="31" hidden="1" customWidth="1"/>
    <col min="9218" max="9468" width="8.88671875" style="31"/>
    <col min="9469" max="9469" width="18.88671875" style="31" customWidth="1"/>
    <col min="9470" max="9470" width="89.44140625" style="31" bestFit="1" customWidth="1"/>
    <col min="9471" max="9471" width="8.88671875" style="31"/>
    <col min="9472" max="9473" width="0" style="31" hidden="1" customWidth="1"/>
    <col min="9474" max="9724" width="8.88671875" style="31"/>
    <col min="9725" max="9725" width="18.88671875" style="31" customWidth="1"/>
    <col min="9726" max="9726" width="89.44140625" style="31" bestFit="1" customWidth="1"/>
    <col min="9727" max="9727" width="8.88671875" style="31"/>
    <col min="9728" max="9729" width="0" style="31" hidden="1" customWidth="1"/>
    <col min="9730" max="9980" width="8.88671875" style="31"/>
    <col min="9981" max="9981" width="18.88671875" style="31" customWidth="1"/>
    <col min="9982" max="9982" width="89.44140625" style="31" bestFit="1" customWidth="1"/>
    <col min="9983" max="9983" width="8.88671875" style="31"/>
    <col min="9984" max="9985" width="0" style="31" hidden="1" customWidth="1"/>
    <col min="9986" max="10236" width="8.88671875" style="31"/>
    <col min="10237" max="10237" width="18.88671875" style="31" customWidth="1"/>
    <col min="10238" max="10238" width="89.44140625" style="31" bestFit="1" customWidth="1"/>
    <col min="10239" max="10239" width="8.88671875" style="31"/>
    <col min="10240" max="10241" width="0" style="31" hidden="1" customWidth="1"/>
    <col min="10242" max="10492" width="8.88671875" style="31"/>
    <col min="10493" max="10493" width="18.88671875" style="31" customWidth="1"/>
    <col min="10494" max="10494" width="89.44140625" style="31" bestFit="1" customWidth="1"/>
    <col min="10495" max="10495" width="8.88671875" style="31"/>
    <col min="10496" max="10497" width="0" style="31" hidden="1" customWidth="1"/>
    <col min="10498" max="10748" width="8.88671875" style="31"/>
    <col min="10749" max="10749" width="18.88671875" style="31" customWidth="1"/>
    <col min="10750" max="10750" width="89.44140625" style="31" bestFit="1" customWidth="1"/>
    <col min="10751" max="10751" width="8.88671875" style="31"/>
    <col min="10752" max="10753" width="0" style="31" hidden="1" customWidth="1"/>
    <col min="10754" max="11004" width="8.88671875" style="31"/>
    <col min="11005" max="11005" width="18.88671875" style="31" customWidth="1"/>
    <col min="11006" max="11006" width="89.44140625" style="31" bestFit="1" customWidth="1"/>
    <col min="11007" max="11007" width="8.88671875" style="31"/>
    <col min="11008" max="11009" width="0" style="31" hidden="1" customWidth="1"/>
    <col min="11010" max="11260" width="8.88671875" style="31"/>
    <col min="11261" max="11261" width="18.88671875" style="31" customWidth="1"/>
    <col min="11262" max="11262" width="89.44140625" style="31" bestFit="1" customWidth="1"/>
    <col min="11263" max="11263" width="8.88671875" style="31"/>
    <col min="11264" max="11265" width="0" style="31" hidden="1" customWidth="1"/>
    <col min="11266" max="11516" width="8.88671875" style="31"/>
    <col min="11517" max="11517" width="18.88671875" style="31" customWidth="1"/>
    <col min="11518" max="11518" width="89.44140625" style="31" bestFit="1" customWidth="1"/>
    <col min="11519" max="11519" width="8.88671875" style="31"/>
    <col min="11520" max="11521" width="0" style="31" hidden="1" customWidth="1"/>
    <col min="11522" max="11772" width="8.88671875" style="31"/>
    <col min="11773" max="11773" width="18.88671875" style="31" customWidth="1"/>
    <col min="11774" max="11774" width="89.44140625" style="31" bestFit="1" customWidth="1"/>
    <col min="11775" max="11775" width="8.88671875" style="31"/>
    <col min="11776" max="11777" width="0" style="31" hidden="1" customWidth="1"/>
    <col min="11778" max="12028" width="8.88671875" style="31"/>
    <col min="12029" max="12029" width="18.88671875" style="31" customWidth="1"/>
    <col min="12030" max="12030" width="89.44140625" style="31" bestFit="1" customWidth="1"/>
    <col min="12031" max="12031" width="8.88671875" style="31"/>
    <col min="12032" max="12033" width="0" style="31" hidden="1" customWidth="1"/>
    <col min="12034" max="12284" width="8.88671875" style="31"/>
    <col min="12285" max="12285" width="18.88671875" style="31" customWidth="1"/>
    <col min="12286" max="12286" width="89.44140625" style="31" bestFit="1" customWidth="1"/>
    <col min="12287" max="12287" width="8.88671875" style="31"/>
    <col min="12288" max="12289" width="0" style="31" hidden="1" customWidth="1"/>
    <col min="12290" max="12540" width="8.88671875" style="31"/>
    <col min="12541" max="12541" width="18.88671875" style="31" customWidth="1"/>
    <col min="12542" max="12542" width="89.44140625" style="31" bestFit="1" customWidth="1"/>
    <col min="12543" max="12543" width="8.88671875" style="31"/>
    <col min="12544" max="12545" width="0" style="31" hidden="1" customWidth="1"/>
    <col min="12546" max="12796" width="8.88671875" style="31"/>
    <col min="12797" max="12797" width="18.88671875" style="31" customWidth="1"/>
    <col min="12798" max="12798" width="89.44140625" style="31" bestFit="1" customWidth="1"/>
    <col min="12799" max="12799" width="8.88671875" style="31"/>
    <col min="12800" max="12801" width="0" style="31" hidden="1" customWidth="1"/>
    <col min="12802" max="13052" width="8.88671875" style="31"/>
    <col min="13053" max="13053" width="18.88671875" style="31" customWidth="1"/>
    <col min="13054" max="13054" width="89.44140625" style="31" bestFit="1" customWidth="1"/>
    <col min="13055" max="13055" width="8.88671875" style="31"/>
    <col min="13056" max="13057" width="0" style="31" hidden="1" customWidth="1"/>
    <col min="13058" max="13308" width="8.88671875" style="31"/>
    <col min="13309" max="13309" width="18.88671875" style="31" customWidth="1"/>
    <col min="13310" max="13310" width="89.44140625" style="31" bestFit="1" customWidth="1"/>
    <col min="13311" max="13311" width="8.88671875" style="31"/>
    <col min="13312" max="13313" width="0" style="31" hidden="1" customWidth="1"/>
    <col min="13314" max="13564" width="8.88671875" style="31"/>
    <col min="13565" max="13565" width="18.88671875" style="31" customWidth="1"/>
    <col min="13566" max="13566" width="89.44140625" style="31" bestFit="1" customWidth="1"/>
    <col min="13567" max="13567" width="8.88671875" style="31"/>
    <col min="13568" max="13569" width="0" style="31" hidden="1" customWidth="1"/>
    <col min="13570" max="13820" width="8.88671875" style="31"/>
    <col min="13821" max="13821" width="18.88671875" style="31" customWidth="1"/>
    <col min="13822" max="13822" width="89.44140625" style="31" bestFit="1" customWidth="1"/>
    <col min="13823" max="13823" width="8.88671875" style="31"/>
    <col min="13824" max="13825" width="0" style="31" hidden="1" customWidth="1"/>
    <col min="13826" max="14076" width="8.88671875" style="31"/>
    <col min="14077" max="14077" width="18.88671875" style="31" customWidth="1"/>
    <col min="14078" max="14078" width="89.44140625" style="31" bestFit="1" customWidth="1"/>
    <col min="14079" max="14079" width="8.88671875" style="31"/>
    <col min="14080" max="14081" width="0" style="31" hidden="1" customWidth="1"/>
    <col min="14082" max="14332" width="8.88671875" style="31"/>
    <col min="14333" max="14333" width="18.88671875" style="31" customWidth="1"/>
    <col min="14334" max="14334" width="89.44140625" style="31" bestFit="1" customWidth="1"/>
    <col min="14335" max="14335" width="8.88671875" style="31"/>
    <col min="14336" max="14337" width="0" style="31" hidden="1" customWidth="1"/>
    <col min="14338" max="14588" width="8.88671875" style="31"/>
    <col min="14589" max="14589" width="18.88671875" style="31" customWidth="1"/>
    <col min="14590" max="14590" width="89.44140625" style="31" bestFit="1" customWidth="1"/>
    <col min="14591" max="14591" width="8.88671875" style="31"/>
    <col min="14592" max="14593" width="0" style="31" hidden="1" customWidth="1"/>
    <col min="14594" max="14844" width="8.88671875" style="31"/>
    <col min="14845" max="14845" width="18.88671875" style="31" customWidth="1"/>
    <col min="14846" max="14846" width="89.44140625" style="31" bestFit="1" customWidth="1"/>
    <col min="14847" max="14847" width="8.88671875" style="31"/>
    <col min="14848" max="14849" width="0" style="31" hidden="1" customWidth="1"/>
    <col min="14850" max="15100" width="8.88671875" style="31"/>
    <col min="15101" max="15101" width="18.88671875" style="31" customWidth="1"/>
    <col min="15102" max="15102" width="89.44140625" style="31" bestFit="1" customWidth="1"/>
    <col min="15103" max="15103" width="8.88671875" style="31"/>
    <col min="15104" max="15105" width="0" style="31" hidden="1" customWidth="1"/>
    <col min="15106" max="15356" width="8.88671875" style="31"/>
    <col min="15357" max="15357" width="18.88671875" style="31" customWidth="1"/>
    <col min="15358" max="15358" width="89.44140625" style="31" bestFit="1" customWidth="1"/>
    <col min="15359" max="15359" width="8.88671875" style="31"/>
    <col min="15360" max="15361" width="0" style="31" hidden="1" customWidth="1"/>
    <col min="15362" max="15612" width="8.88671875" style="31"/>
    <col min="15613" max="15613" width="18.88671875" style="31" customWidth="1"/>
    <col min="15614" max="15614" width="89.44140625" style="31" bestFit="1" customWidth="1"/>
    <col min="15615" max="15615" width="8.88671875" style="31"/>
    <col min="15616" max="15617" width="0" style="31" hidden="1" customWidth="1"/>
    <col min="15618" max="15868" width="8.88671875" style="31"/>
    <col min="15869" max="15869" width="18.88671875" style="31" customWidth="1"/>
    <col min="15870" max="15870" width="89.44140625" style="31" bestFit="1" customWidth="1"/>
    <col min="15871" max="15871" width="8.88671875" style="31"/>
    <col min="15872" max="15873" width="0" style="31" hidden="1" customWidth="1"/>
    <col min="15874" max="16124" width="8.88671875" style="31"/>
    <col min="16125" max="16125" width="18.88671875" style="31" customWidth="1"/>
    <col min="16126" max="16126" width="89.44140625" style="31" bestFit="1" customWidth="1"/>
    <col min="16127" max="16127" width="8.88671875" style="31"/>
    <col min="16128" max="16129" width="0" style="31" hidden="1" customWidth="1"/>
    <col min="16130" max="16384" width="8.88671875" style="31"/>
  </cols>
  <sheetData>
    <row r="1" spans="1:6" ht="39">
      <c r="A1" s="187" t="s">
        <v>151</v>
      </c>
      <c r="B1" s="187"/>
      <c r="C1" s="187"/>
      <c r="D1" s="187"/>
    </row>
    <row r="2" spans="1:6" ht="16.8" thickBot="1">
      <c r="A2" s="33" t="s">
        <v>0</v>
      </c>
      <c r="B2" s="33" t="s">
        <v>25</v>
      </c>
      <c r="C2" s="34" t="s">
        <v>26</v>
      </c>
      <c r="D2" s="33" t="s">
        <v>27</v>
      </c>
    </row>
    <row r="3" spans="1:6">
      <c r="A3" s="35">
        <v>44970</v>
      </c>
      <c r="B3" s="36" t="str">
        <f>葷!C8</f>
        <v>紅藜麥飯</v>
      </c>
      <c r="C3" s="37" t="s">
        <v>160</v>
      </c>
      <c r="D3" s="38" t="s">
        <v>80</v>
      </c>
      <c r="E3" s="31">
        <v>6.3</v>
      </c>
    </row>
    <row r="4" spans="1:6">
      <c r="A4" s="39">
        <f>A3</f>
        <v>44970</v>
      </c>
      <c r="B4" s="40" t="str">
        <f>葷!D8</f>
        <v>蜜汁魚丁</v>
      </c>
      <c r="C4" s="44" t="s">
        <v>153</v>
      </c>
      <c r="D4" s="42" t="s">
        <v>85</v>
      </c>
      <c r="E4" s="31">
        <f>(68*0.03)+(22*0.19)+(10*0.07)+(1*0.07)</f>
        <v>6.99</v>
      </c>
    </row>
    <row r="5" spans="1:6">
      <c r="A5" s="43"/>
      <c r="B5" s="40" t="str">
        <f>葷!E8</f>
        <v>＊紅蘿蔔炒蛋</v>
      </c>
      <c r="C5" s="44" t="s">
        <v>119</v>
      </c>
      <c r="D5" s="42" t="s">
        <v>82</v>
      </c>
      <c r="E5" s="31">
        <f>(40*0.49)+(12*0.5)+(8*0.12)+(5*0.27)+(2*0.31)</f>
        <v>28.530000000000005</v>
      </c>
    </row>
    <row r="6" spans="1:6">
      <c r="A6" s="43"/>
      <c r="B6" s="40" t="str">
        <f>葷!F8</f>
        <v>北農有機青菜</v>
      </c>
      <c r="C6" s="44" t="s">
        <v>70</v>
      </c>
      <c r="D6" s="42" t="s">
        <v>83</v>
      </c>
      <c r="E6" s="31">
        <f>(56*1)</f>
        <v>56</v>
      </c>
    </row>
    <row r="7" spans="1:6" ht="16.8" thickBot="1">
      <c r="A7" s="48"/>
      <c r="B7" s="49" t="str">
        <f>葷!G8</f>
        <v>針菇海芽湯</v>
      </c>
      <c r="C7" s="52" t="s">
        <v>154</v>
      </c>
      <c r="D7" s="51" t="s">
        <v>84</v>
      </c>
      <c r="E7" s="31">
        <f>(28*1.03)+(6*0.47)</f>
        <v>31.66</v>
      </c>
      <c r="F7" s="32">
        <f>SUM(E3:E7)+11</f>
        <v>140.48000000000002</v>
      </c>
    </row>
    <row r="8" spans="1:6">
      <c r="A8" s="35">
        <v>44971</v>
      </c>
      <c r="B8" s="36" t="s">
        <v>65</v>
      </c>
      <c r="C8" s="37" t="s">
        <v>155</v>
      </c>
      <c r="D8" s="38" t="s">
        <v>86</v>
      </c>
      <c r="E8" s="31">
        <f>(80*0.06)+(0.2*17.57)</f>
        <v>8.3140000000000001</v>
      </c>
    </row>
    <row r="9" spans="1:6">
      <c r="A9" s="39">
        <f>A8</f>
        <v>44971</v>
      </c>
      <c r="B9" s="53" t="s">
        <v>66</v>
      </c>
      <c r="C9" s="44" t="s">
        <v>159</v>
      </c>
      <c r="D9" s="42" t="s">
        <v>87</v>
      </c>
      <c r="E9" s="31">
        <f>(55*0.3)+(18*0.01)+(2*1.91)</f>
        <v>20.5</v>
      </c>
    </row>
    <row r="10" spans="1:6">
      <c r="A10" s="45"/>
      <c r="B10" s="46" t="s">
        <v>122</v>
      </c>
      <c r="C10" s="54" t="s">
        <v>70</v>
      </c>
      <c r="D10" s="47" t="s">
        <v>83</v>
      </c>
    </row>
    <row r="11" spans="1:6" ht="16.8" thickBot="1">
      <c r="A11" s="48"/>
      <c r="B11" s="59" t="s">
        <v>156</v>
      </c>
      <c r="C11" s="50" t="s">
        <v>157</v>
      </c>
      <c r="D11" s="51" t="s">
        <v>84</v>
      </c>
      <c r="E11" s="31">
        <f>(70*1.03)</f>
        <v>72.100000000000009</v>
      </c>
    </row>
    <row r="12" spans="1:6">
      <c r="A12" s="35">
        <v>44972</v>
      </c>
      <c r="B12" s="36" t="str">
        <f>葷!C10</f>
        <v>三穀飯</v>
      </c>
      <c r="C12" s="37" t="s">
        <v>163</v>
      </c>
      <c r="D12" s="38" t="s">
        <v>80</v>
      </c>
      <c r="E12" s="31">
        <v>5.2</v>
      </c>
    </row>
    <row r="13" spans="1:6">
      <c r="A13" s="39">
        <f>A12</f>
        <v>44972</v>
      </c>
      <c r="B13" s="40" t="str">
        <f>葷!D10</f>
        <v>地瓜粉蒸雞</v>
      </c>
      <c r="C13" s="44" t="s">
        <v>158</v>
      </c>
      <c r="D13" s="42" t="s">
        <v>80</v>
      </c>
      <c r="E13" s="31">
        <f>(70*0.09)+(15*0.19)+(18*0.14)</f>
        <v>11.670000000000002</v>
      </c>
    </row>
    <row r="14" spans="1:6">
      <c r="A14" s="43"/>
      <c r="B14" s="40" t="str">
        <f>葷!E10</f>
        <v>鮮菇滷豆腐</v>
      </c>
      <c r="C14" s="57" t="s">
        <v>161</v>
      </c>
      <c r="D14" s="42" t="s">
        <v>88</v>
      </c>
      <c r="E14" s="31">
        <f>(80*0.51)+(2*0.03)+(3*0.02)+(15*9.12)</f>
        <v>177.71999999999997</v>
      </c>
    </row>
    <row r="15" spans="1:6">
      <c r="A15" s="45"/>
      <c r="B15" s="46" t="str">
        <f>葷!F10</f>
        <v>蔥香芥蘭菜</v>
      </c>
      <c r="C15" s="58" t="s">
        <v>94</v>
      </c>
      <c r="D15" s="47" t="s">
        <v>83</v>
      </c>
      <c r="E15" s="31">
        <f>70*0.39</f>
        <v>27.3</v>
      </c>
    </row>
    <row r="16" spans="1:6" ht="16.8" thickBot="1">
      <c r="A16" s="48"/>
      <c r="B16" s="49" t="str">
        <f>葷!G10</f>
        <v>冬菜白菜湯</v>
      </c>
      <c r="C16" s="50" t="s">
        <v>71</v>
      </c>
      <c r="D16" s="51" t="s">
        <v>84</v>
      </c>
      <c r="E16" s="31">
        <f>(12*0.5)+(2*0.31)+(5*0.02)+(2*0.27)+(0.3*1.07)</f>
        <v>7.5809999999999995</v>
      </c>
      <c r="F16" s="32">
        <f>SUM(E12:E16)+110</f>
        <v>339.471</v>
      </c>
    </row>
    <row r="17" spans="1:6">
      <c r="A17" s="35">
        <v>44973</v>
      </c>
      <c r="B17" s="36" t="str">
        <f>葷!C11</f>
        <v>胚芽米飯</v>
      </c>
      <c r="C17" s="37" t="s">
        <v>162</v>
      </c>
      <c r="D17" s="38" t="s">
        <v>80</v>
      </c>
      <c r="E17" s="31">
        <f>(70*0.06)+(10*0.95)</f>
        <v>13.7</v>
      </c>
    </row>
    <row r="18" spans="1:6">
      <c r="A18" s="39">
        <f>A17</f>
        <v>44973</v>
      </c>
      <c r="B18" s="40" t="str">
        <f>葷!D11</f>
        <v>＊咖哩豬排X1</v>
      </c>
      <c r="C18" s="44" t="s">
        <v>164</v>
      </c>
      <c r="D18" s="42" t="s">
        <v>85</v>
      </c>
      <c r="E18" s="31">
        <f>(45*0.12)+(28*1.4)</f>
        <v>44.599999999999994</v>
      </c>
    </row>
    <row r="19" spans="1:6">
      <c r="A19" s="39"/>
      <c r="B19" s="40" t="str">
        <f>葷!E11</f>
        <v>肉燥高麗菜</v>
      </c>
      <c r="C19" s="44" t="s">
        <v>165</v>
      </c>
      <c r="D19" s="42" t="s">
        <v>83</v>
      </c>
    </row>
    <row r="20" spans="1:6">
      <c r="A20" s="43"/>
      <c r="B20" s="46" t="str">
        <f>葷!F11</f>
        <v>北農有機青菜</v>
      </c>
      <c r="C20" s="44" t="s">
        <v>70</v>
      </c>
      <c r="D20" s="42" t="s">
        <v>83</v>
      </c>
      <c r="E20" s="31">
        <f>(50*0.17)+(5*0.27)+(3*0.31)</f>
        <v>10.78</v>
      </c>
    </row>
    <row r="21" spans="1:6" ht="16.8" thickBot="1">
      <c r="A21" s="48"/>
      <c r="B21" s="49" t="str">
        <f>葷!G11</f>
        <v>薑絲黃瓜湯</v>
      </c>
      <c r="C21" s="50" t="s">
        <v>166</v>
      </c>
      <c r="D21" s="51" t="s">
        <v>84</v>
      </c>
      <c r="E21" s="31">
        <f>(25*0.27)+(8*0.31)+(0.8*10)</f>
        <v>17.23</v>
      </c>
      <c r="F21" s="32">
        <f>SUM(E17:E21)+11</f>
        <v>97.31</v>
      </c>
    </row>
    <row r="22" spans="1:6">
      <c r="A22" s="35">
        <v>44974</v>
      </c>
      <c r="B22" s="36" t="str">
        <f>葷!C12</f>
        <v>麥片飯</v>
      </c>
      <c r="C22" s="37" t="s">
        <v>167</v>
      </c>
      <c r="D22" s="38" t="s">
        <v>80</v>
      </c>
      <c r="E22" s="31">
        <f>(70*0.06)+(10*0.4)</f>
        <v>8.1999999999999993</v>
      </c>
    </row>
    <row r="23" spans="1:6">
      <c r="A23" s="39">
        <f>A22</f>
        <v>44974</v>
      </c>
      <c r="B23" s="53" t="str">
        <f>葷!D12</f>
        <v>黑豆瓣醬炒雞</v>
      </c>
      <c r="C23" s="44" t="s">
        <v>168</v>
      </c>
      <c r="D23" s="42" t="s">
        <v>82</v>
      </c>
      <c r="E23" s="31">
        <f>(70*0.09)+(12*0.38)+(8*0.31)+(1*1.07)+3.16</f>
        <v>17.57</v>
      </c>
    </row>
    <row r="24" spans="1:6">
      <c r="A24" s="43"/>
      <c r="B24" s="40" t="str">
        <f>葷!E12</f>
        <v>螞蟻上樹</v>
      </c>
      <c r="C24" s="44" t="s">
        <v>169</v>
      </c>
      <c r="D24" s="42" t="s">
        <v>82</v>
      </c>
      <c r="E24" s="31">
        <f>(50*0.06)+(15*0.79)+(2*0.51)+(3*0.47)+(2*0.31)+(2*0.05)</f>
        <v>18.000000000000004</v>
      </c>
    </row>
    <row r="25" spans="1:6">
      <c r="A25" s="45"/>
      <c r="B25" s="46" t="str">
        <f>葷!F12</f>
        <v>蒜香青江菜</v>
      </c>
      <c r="C25" s="54" t="s">
        <v>70</v>
      </c>
      <c r="D25" s="47" t="s">
        <v>83</v>
      </c>
    </row>
    <row r="26" spans="1:6" ht="16.8" thickBot="1">
      <c r="A26" s="48"/>
      <c r="B26" s="59" t="str">
        <f>葷!G12</f>
        <v>＊奶油南瓜濃湯</v>
      </c>
      <c r="C26" s="50" t="s">
        <v>170</v>
      </c>
      <c r="D26" s="51" t="s">
        <v>84</v>
      </c>
      <c r="E26" s="31">
        <f>(32*1.4)</f>
        <v>44.8</v>
      </c>
      <c r="F26" s="32">
        <f>SUM(E22:E26)+11</f>
        <v>99.57</v>
      </c>
    </row>
    <row r="27" spans="1:6">
      <c r="A27" s="35">
        <v>44975</v>
      </c>
      <c r="B27" s="36" t="str">
        <f>葷!C13</f>
        <v>有機白米飯</v>
      </c>
      <c r="C27" s="55" t="s">
        <v>75</v>
      </c>
      <c r="D27" s="38" t="s">
        <v>80</v>
      </c>
      <c r="E27" s="31">
        <f>(70*0.06)+(5*0.03)+(12*1.79)+(1*1.07)+(5*0.31)+3.16</f>
        <v>31.610000000000003</v>
      </c>
    </row>
    <row r="28" spans="1:6">
      <c r="A28" s="39">
        <f>A27</f>
        <v>44975</v>
      </c>
      <c r="B28" s="40" t="str">
        <f>葷!D13</f>
        <v>義式燉肉</v>
      </c>
      <c r="C28" s="56" t="s">
        <v>171</v>
      </c>
      <c r="D28" s="42" t="s">
        <v>81</v>
      </c>
      <c r="E28" s="31">
        <f>(45*4.4)</f>
        <v>198.00000000000003</v>
      </c>
    </row>
    <row r="29" spans="1:6">
      <c r="A29" s="45"/>
      <c r="B29" s="46" t="str">
        <f>葷!E13</f>
        <v>豆皮炒四季豆</v>
      </c>
      <c r="C29" s="54" t="s">
        <v>172</v>
      </c>
      <c r="D29" s="47" t="s">
        <v>82</v>
      </c>
      <c r="E29" s="31">
        <v>70</v>
      </c>
    </row>
    <row r="30" spans="1:6">
      <c r="A30" s="43"/>
      <c r="B30" s="53" t="str">
        <f>葷!F13</f>
        <v>北農有機青菜</v>
      </c>
      <c r="C30" s="41" t="s">
        <v>70</v>
      </c>
      <c r="D30" s="42" t="s">
        <v>83</v>
      </c>
      <c r="E30" s="31">
        <f>(78*0.83)+(2*0.03)</f>
        <v>64.8</v>
      </c>
    </row>
    <row r="31" spans="1:6" ht="16.8" thickBot="1">
      <c r="A31" s="48"/>
      <c r="B31" s="49" t="str">
        <f>葷!G13</f>
        <v>＊菜頭蛋花湯</v>
      </c>
      <c r="C31" s="52" t="s">
        <v>173</v>
      </c>
      <c r="D31" s="51" t="s">
        <v>84</v>
      </c>
      <c r="E31" s="31">
        <f>(15*2.11)+(12*0.51)+(3*0.27)+(2*0.47)+(0.5*0.5)</f>
        <v>39.769999999999996</v>
      </c>
      <c r="F31" s="32">
        <f>SUM(E27:E31)+11</f>
        <v>415.18</v>
      </c>
    </row>
    <row r="32" spans="1:6">
      <c r="A32" s="35">
        <v>44977</v>
      </c>
      <c r="B32" s="36" t="s">
        <v>72</v>
      </c>
      <c r="C32" s="37" t="s">
        <v>73</v>
      </c>
      <c r="D32" s="38" t="s">
        <v>82</v>
      </c>
      <c r="E32" s="31">
        <v>4.7</v>
      </c>
    </row>
    <row r="33" spans="1:6">
      <c r="A33" s="39">
        <f>A32</f>
        <v>44977</v>
      </c>
      <c r="B33" s="40" t="s">
        <v>67</v>
      </c>
      <c r="C33" s="44" t="s">
        <v>74</v>
      </c>
      <c r="D33" s="42" t="s">
        <v>80</v>
      </c>
      <c r="E33" s="31">
        <f>(68*0.03)+(18*0.12)+(8*0.14)</f>
        <v>5.32</v>
      </c>
    </row>
    <row r="34" spans="1:6">
      <c r="A34" s="45"/>
      <c r="B34" s="46" t="s">
        <v>122</v>
      </c>
      <c r="C34" s="54" t="s">
        <v>70</v>
      </c>
      <c r="D34" s="47" t="s">
        <v>83</v>
      </c>
      <c r="E34" s="31">
        <f>63*1.96</f>
        <v>123.48</v>
      </c>
    </row>
    <row r="35" spans="1:6" ht="16.8" thickBot="1">
      <c r="A35" s="48"/>
      <c r="B35" s="49" t="s">
        <v>68</v>
      </c>
      <c r="C35" s="89" t="s">
        <v>174</v>
      </c>
      <c r="D35" s="51" t="s">
        <v>84</v>
      </c>
      <c r="E35" s="31">
        <f>(15*0.28)+(8*0.09)</f>
        <v>4.92</v>
      </c>
      <c r="F35" s="32">
        <f>SUM(E32:E35)+11</f>
        <v>149.41999999999999</v>
      </c>
    </row>
    <row r="36" spans="1:6">
      <c r="A36" s="35">
        <v>44978</v>
      </c>
      <c r="B36" s="36" t="str">
        <f>葷!C15</f>
        <v>有機白米飯</v>
      </c>
      <c r="C36" s="37" t="s">
        <v>75</v>
      </c>
      <c r="D36" s="38" t="s">
        <v>80</v>
      </c>
      <c r="E36" s="31">
        <f>(110*0.17)+(18*0.5)+(6*0.04)+(3*0.03)+(5*0.03)+(3*10)</f>
        <v>58.18</v>
      </c>
    </row>
    <row r="37" spans="1:6">
      <c r="A37" s="39">
        <f>A36</f>
        <v>44978</v>
      </c>
      <c r="B37" s="40" t="str">
        <f>葷!D15</f>
        <v>香滷棒棒腿X1</v>
      </c>
      <c r="C37" s="44" t="s">
        <v>175</v>
      </c>
      <c r="D37" s="42" t="s">
        <v>85</v>
      </c>
      <c r="E37" s="31">
        <f>(70*0.09)+(28*0.051)+(5*0.31)+(5*0.03)+(2*0.51)+3.16</f>
        <v>13.608000000000001</v>
      </c>
    </row>
    <row r="38" spans="1:6">
      <c r="A38" s="39"/>
      <c r="B38" s="40" t="str">
        <f>葷!E15</f>
        <v>＊蛋酥大白菜</v>
      </c>
      <c r="C38" s="44" t="s">
        <v>76</v>
      </c>
      <c r="D38" s="42" t="s">
        <v>84</v>
      </c>
    </row>
    <row r="39" spans="1:6">
      <c r="A39" s="43"/>
      <c r="B39" s="46" t="str">
        <f>葷!F15</f>
        <v>北農有機青菜</v>
      </c>
      <c r="C39" s="44" t="s">
        <v>70</v>
      </c>
      <c r="D39" s="42" t="s">
        <v>83</v>
      </c>
      <c r="E39" s="31">
        <f>(53*0.69)+(18*0.87)+(2*0.07)</f>
        <v>52.370000000000005</v>
      </c>
    </row>
    <row r="40" spans="1:6" ht="16.8" thickBot="1">
      <c r="A40" s="48"/>
      <c r="B40" s="49" t="str">
        <f>葷!G15</f>
        <v>冬瓜大麥仁湯</v>
      </c>
      <c r="C40" s="50" t="s">
        <v>176</v>
      </c>
      <c r="D40" s="51" t="s">
        <v>84</v>
      </c>
      <c r="E40" s="31">
        <f>(30*0.04)+(6*0.31)+(5*0.43)</f>
        <v>5.2099999999999991</v>
      </c>
      <c r="F40" s="32">
        <f>SUM(E36:E40)+11</f>
        <v>140.36799999999999</v>
      </c>
    </row>
    <row r="41" spans="1:6">
      <c r="A41" s="35">
        <v>44979</v>
      </c>
      <c r="B41" s="36" t="str">
        <f>葷!C16</f>
        <v>紫米飯</v>
      </c>
      <c r="C41" s="37" t="s">
        <v>177</v>
      </c>
      <c r="D41" s="38" t="s">
        <v>80</v>
      </c>
      <c r="E41" s="31">
        <f>80*0.06</f>
        <v>4.8</v>
      </c>
    </row>
    <row r="42" spans="1:6">
      <c r="A42" s="39">
        <f>A41</f>
        <v>44979</v>
      </c>
      <c r="B42" s="40" t="str">
        <f>葷!D16</f>
        <v>椰香酥脆魚丁</v>
      </c>
      <c r="C42" s="123" t="s">
        <v>178</v>
      </c>
      <c r="D42" s="42" t="s">
        <v>89</v>
      </c>
      <c r="E42" s="31">
        <f>(65*0.12)+(20*0.01)+(12*3.81)</f>
        <v>53.72</v>
      </c>
    </row>
    <row r="43" spans="1:6">
      <c r="A43" s="60"/>
      <c r="B43" s="46" t="str">
        <f>葷!E16</f>
        <v>海山醬關東煮</v>
      </c>
      <c r="C43" s="44" t="s">
        <v>77</v>
      </c>
      <c r="D43" s="42" t="s">
        <v>84</v>
      </c>
      <c r="E43" s="31">
        <f>(35*6.85)+(22*0.5)+(5*0.31)+(2*0.3)+(3*2.22)+(2*3.16)</f>
        <v>265.88</v>
      </c>
    </row>
    <row r="44" spans="1:6">
      <c r="A44" s="45"/>
      <c r="B44" s="46" t="str">
        <f>葷!F16</f>
        <v>紅蔥菠菜</v>
      </c>
      <c r="C44" s="54" t="s">
        <v>180</v>
      </c>
      <c r="D44" s="47" t="s">
        <v>83</v>
      </c>
      <c r="E44" s="31">
        <f>(70)</f>
        <v>70</v>
      </c>
    </row>
    <row r="45" spans="1:6" ht="16.8" thickBot="1">
      <c r="A45" s="48"/>
      <c r="B45" s="49" t="str">
        <f>葷!G16</f>
        <v>番茄羅宋湯</v>
      </c>
      <c r="C45" s="50" t="s">
        <v>179</v>
      </c>
      <c r="D45" s="51" t="s">
        <v>84</v>
      </c>
      <c r="E45" s="31">
        <f>(35*0.55)</f>
        <v>19.25</v>
      </c>
      <c r="F45" s="32">
        <f>SUM(E41:E45)+110</f>
        <v>523.65</v>
      </c>
    </row>
    <row r="46" spans="1:6">
      <c r="A46" s="35">
        <v>44980</v>
      </c>
      <c r="B46" s="36" t="str">
        <f>葷!C17</f>
        <v>葵瓜子有機米飯</v>
      </c>
      <c r="C46" s="37" t="s">
        <v>181</v>
      </c>
      <c r="D46" s="38" t="s">
        <v>80</v>
      </c>
      <c r="E46" s="31">
        <f>(70*0.06)+(5*0.25)+(5*0.09)+(8*0.19)+(12*0.03)+(12*0.1)+(8*0.03)</f>
        <v>9.2200000000000006</v>
      </c>
    </row>
    <row r="47" spans="1:6">
      <c r="A47" s="39">
        <f>A46</f>
        <v>44980</v>
      </c>
      <c r="B47" s="40" t="str">
        <f>葷!D17</f>
        <v>＊親子丼</v>
      </c>
      <c r="C47" s="44" t="s">
        <v>182</v>
      </c>
      <c r="D47" s="42" t="s">
        <v>84</v>
      </c>
      <c r="E47" s="31">
        <f>75*0.28</f>
        <v>21.000000000000004</v>
      </c>
    </row>
    <row r="48" spans="1:6">
      <c r="A48" s="39"/>
      <c r="B48" s="40" t="str">
        <f>葷!E17</f>
        <v>肉絲花椰菜</v>
      </c>
      <c r="C48" s="87" t="s">
        <v>183</v>
      </c>
      <c r="D48" s="42" t="s">
        <v>90</v>
      </c>
    </row>
    <row r="49" spans="1:6">
      <c r="A49" s="43"/>
      <c r="B49" s="40" t="str">
        <f>葷!F17</f>
        <v>北農有機青菜</v>
      </c>
      <c r="C49" s="90" t="s">
        <v>70</v>
      </c>
      <c r="D49" s="42" t="s">
        <v>83</v>
      </c>
      <c r="E49" s="31">
        <f>(45*0.51)+(3*0.27)+(5*0.31)+(6*0.47)+(6*0.02)+(2*0.3)</f>
        <v>28.85</v>
      </c>
    </row>
    <row r="50" spans="1:6" ht="16.8" thickBot="1">
      <c r="A50" s="48"/>
      <c r="B50" s="49" t="str">
        <f>葷!G17</f>
        <v>香菜結頭菜湯</v>
      </c>
      <c r="C50" s="52" t="s">
        <v>184</v>
      </c>
      <c r="D50" s="51" t="s">
        <v>84</v>
      </c>
      <c r="E50" s="31">
        <f>(2*1.03)+(5*0.01)+(5*0.01)</f>
        <v>2.1599999999999997</v>
      </c>
      <c r="F50" s="32">
        <f>SUM(E46:E50)+11</f>
        <v>72.23</v>
      </c>
    </row>
    <row r="51" spans="1:6">
      <c r="A51" s="35">
        <v>44981</v>
      </c>
      <c r="B51" s="36" t="str">
        <f>葷!C18</f>
        <v>芝麻毛豆仁飯</v>
      </c>
      <c r="C51" s="37" t="s">
        <v>185</v>
      </c>
      <c r="D51" s="38" t="s">
        <v>80</v>
      </c>
      <c r="E51" s="31">
        <f>80*0.06</f>
        <v>4.8</v>
      </c>
    </row>
    <row r="52" spans="1:6">
      <c r="A52" s="39">
        <f>A51</f>
        <v>44981</v>
      </c>
      <c r="B52" s="53" t="str">
        <f>葷!D18</f>
        <v>＊雲耳蒸蛋</v>
      </c>
      <c r="C52" s="44" t="s">
        <v>186</v>
      </c>
      <c r="D52" s="42" t="s">
        <v>80</v>
      </c>
      <c r="E52" s="31">
        <f>(45*6.85)+(20*0.33)+(10*0.31)+(0.3*0.96)</f>
        <v>318.23800000000006</v>
      </c>
    </row>
    <row r="53" spans="1:6">
      <c r="A53" s="43"/>
      <c r="B53" s="40" t="str">
        <f>葷!E18</f>
        <v>泰式雞醬麥克雞塊X2</v>
      </c>
      <c r="C53" s="44" t="s">
        <v>187</v>
      </c>
      <c r="D53" s="42" t="s">
        <v>85</v>
      </c>
      <c r="E53" s="31">
        <f>(43*0.47)+(4*0.14)+(1*0.31)+(2*10)</f>
        <v>41.08</v>
      </c>
    </row>
    <row r="54" spans="1:6">
      <c r="A54" s="43"/>
      <c r="B54" s="40" t="str">
        <f>葷!F18</f>
        <v>鮮菇油菜</v>
      </c>
      <c r="C54" s="44" t="s">
        <v>188</v>
      </c>
      <c r="D54" s="42" t="s">
        <v>83</v>
      </c>
      <c r="E54" s="31">
        <v>70</v>
      </c>
    </row>
    <row r="55" spans="1:6" ht="16.8" thickBot="1">
      <c r="A55" s="48"/>
      <c r="B55" s="49" t="str">
        <f>葷!G18</f>
        <v>紫菜豆腐湯</v>
      </c>
      <c r="C55" s="50" t="s">
        <v>189</v>
      </c>
      <c r="D55" s="51" t="s">
        <v>84</v>
      </c>
      <c r="E55" s="31">
        <f>(23*1.4)+(8*0.01)+(4*0.27)</f>
        <v>33.359999999999992</v>
      </c>
      <c r="F55" s="32">
        <f>SUM(E51:E55)+110</f>
        <v>577.47800000000007</v>
      </c>
    </row>
    <row r="56" spans="1:6">
      <c r="A56" s="188" t="s">
        <v>32</v>
      </c>
      <c r="B56" s="188"/>
      <c r="C56" s="188"/>
      <c r="D56" s="188"/>
    </row>
    <row r="57" spans="1:6">
      <c r="A57" s="189" t="s">
        <v>33</v>
      </c>
      <c r="B57" s="190"/>
      <c r="C57" s="190"/>
      <c r="D57" s="190"/>
      <c r="F57" s="32">
        <f>SUM(F41:F56)/21</f>
        <v>55.874190476190485</v>
      </c>
    </row>
    <row r="58" spans="1:6">
      <c r="F58" s="32">
        <f>SUM(F3:F56)/21</f>
        <v>121.67414285714287</v>
      </c>
    </row>
  </sheetData>
  <mergeCells count="3">
    <mergeCell ref="A1:D1"/>
    <mergeCell ref="A56:D56"/>
    <mergeCell ref="A57:D5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Width="0" orientation="portrait" r:id="rId1"/>
  <rowBreaks count="1" manualBreakCount="1">
    <brk id="40" max="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Normal="85" zoomScaleSheetLayoutView="100" workbookViewId="0">
      <selection activeCell="A23" sqref="A23:N23"/>
    </sheetView>
  </sheetViews>
  <sheetFormatPr defaultRowHeight="15.6"/>
  <cols>
    <col min="1" max="1" width="3" style="2" customWidth="1"/>
    <col min="2" max="2" width="2.77734375" style="2" customWidth="1"/>
    <col min="3" max="3" width="14.6640625" style="26" customWidth="1"/>
    <col min="4" max="4" width="28" style="27" customWidth="1"/>
    <col min="5" max="5" width="31.109375" style="2" customWidth="1"/>
    <col min="6" max="6" width="24.109375" style="2" customWidth="1"/>
    <col min="7" max="7" width="30.77734375" style="2" customWidth="1"/>
    <col min="8" max="13" width="3.6640625" style="28" customWidth="1"/>
    <col min="14" max="14" width="9" style="1"/>
    <col min="15" max="254" width="9" style="2"/>
    <col min="255" max="255" width="3" style="2" customWidth="1"/>
    <col min="256" max="256" width="2.77734375" style="2" customWidth="1"/>
    <col min="257" max="257" width="14.6640625" style="2" customWidth="1"/>
    <col min="258" max="258" width="28" style="2" customWidth="1"/>
    <col min="259" max="259" width="31.109375" style="2" customWidth="1"/>
    <col min="260" max="260" width="24.109375" style="2" customWidth="1"/>
    <col min="261" max="261" width="30.77734375" style="2" customWidth="1"/>
    <col min="262" max="266" width="3.6640625" style="2" customWidth="1"/>
    <col min="267" max="267" width="5.6640625" style="2" customWidth="1"/>
    <col min="268" max="268" width="3.6640625" style="2" customWidth="1"/>
    <col min="269" max="510" width="9" style="2"/>
    <col min="511" max="511" width="3" style="2" customWidth="1"/>
    <col min="512" max="512" width="2.77734375" style="2" customWidth="1"/>
    <col min="513" max="513" width="14.6640625" style="2" customWidth="1"/>
    <col min="514" max="514" width="28" style="2" customWidth="1"/>
    <col min="515" max="515" width="31.109375" style="2" customWidth="1"/>
    <col min="516" max="516" width="24.109375" style="2" customWidth="1"/>
    <col min="517" max="517" width="30.77734375" style="2" customWidth="1"/>
    <col min="518" max="522" width="3.6640625" style="2" customWidth="1"/>
    <col min="523" max="523" width="5.6640625" style="2" customWidth="1"/>
    <col min="524" max="524" width="3.6640625" style="2" customWidth="1"/>
    <col min="525" max="766" width="9" style="2"/>
    <col min="767" max="767" width="3" style="2" customWidth="1"/>
    <col min="768" max="768" width="2.77734375" style="2" customWidth="1"/>
    <col min="769" max="769" width="14.6640625" style="2" customWidth="1"/>
    <col min="770" max="770" width="28" style="2" customWidth="1"/>
    <col min="771" max="771" width="31.109375" style="2" customWidth="1"/>
    <col min="772" max="772" width="24.109375" style="2" customWidth="1"/>
    <col min="773" max="773" width="30.77734375" style="2" customWidth="1"/>
    <col min="774" max="778" width="3.6640625" style="2" customWidth="1"/>
    <col min="779" max="779" width="5.6640625" style="2" customWidth="1"/>
    <col min="780" max="780" width="3.6640625" style="2" customWidth="1"/>
    <col min="781" max="1022" width="9" style="2"/>
    <col min="1023" max="1023" width="3" style="2" customWidth="1"/>
    <col min="1024" max="1024" width="2.77734375" style="2" customWidth="1"/>
    <col min="1025" max="1025" width="14.6640625" style="2" customWidth="1"/>
    <col min="1026" max="1026" width="28" style="2" customWidth="1"/>
    <col min="1027" max="1027" width="31.109375" style="2" customWidth="1"/>
    <col min="1028" max="1028" width="24.109375" style="2" customWidth="1"/>
    <col min="1029" max="1029" width="30.77734375" style="2" customWidth="1"/>
    <col min="1030" max="1034" width="3.6640625" style="2" customWidth="1"/>
    <col min="1035" max="1035" width="5.6640625" style="2" customWidth="1"/>
    <col min="1036" max="1036" width="3.6640625" style="2" customWidth="1"/>
    <col min="1037" max="1278" width="9" style="2"/>
    <col min="1279" max="1279" width="3" style="2" customWidth="1"/>
    <col min="1280" max="1280" width="2.77734375" style="2" customWidth="1"/>
    <col min="1281" max="1281" width="14.6640625" style="2" customWidth="1"/>
    <col min="1282" max="1282" width="28" style="2" customWidth="1"/>
    <col min="1283" max="1283" width="31.109375" style="2" customWidth="1"/>
    <col min="1284" max="1284" width="24.109375" style="2" customWidth="1"/>
    <col min="1285" max="1285" width="30.77734375" style="2" customWidth="1"/>
    <col min="1286" max="1290" width="3.6640625" style="2" customWidth="1"/>
    <col min="1291" max="1291" width="5.6640625" style="2" customWidth="1"/>
    <col min="1292" max="1292" width="3.6640625" style="2" customWidth="1"/>
    <col min="1293" max="1534" width="9" style="2"/>
    <col min="1535" max="1535" width="3" style="2" customWidth="1"/>
    <col min="1536" max="1536" width="2.77734375" style="2" customWidth="1"/>
    <col min="1537" max="1537" width="14.6640625" style="2" customWidth="1"/>
    <col min="1538" max="1538" width="28" style="2" customWidth="1"/>
    <col min="1539" max="1539" width="31.109375" style="2" customWidth="1"/>
    <col min="1540" max="1540" width="24.109375" style="2" customWidth="1"/>
    <col min="1541" max="1541" width="30.77734375" style="2" customWidth="1"/>
    <col min="1542" max="1546" width="3.6640625" style="2" customWidth="1"/>
    <col min="1547" max="1547" width="5.6640625" style="2" customWidth="1"/>
    <col min="1548" max="1548" width="3.6640625" style="2" customWidth="1"/>
    <col min="1549" max="1790" width="9" style="2"/>
    <col min="1791" max="1791" width="3" style="2" customWidth="1"/>
    <col min="1792" max="1792" width="2.77734375" style="2" customWidth="1"/>
    <col min="1793" max="1793" width="14.6640625" style="2" customWidth="1"/>
    <col min="1794" max="1794" width="28" style="2" customWidth="1"/>
    <col min="1795" max="1795" width="31.109375" style="2" customWidth="1"/>
    <col min="1796" max="1796" width="24.109375" style="2" customWidth="1"/>
    <col min="1797" max="1797" width="30.77734375" style="2" customWidth="1"/>
    <col min="1798" max="1802" width="3.6640625" style="2" customWidth="1"/>
    <col min="1803" max="1803" width="5.6640625" style="2" customWidth="1"/>
    <col min="1804" max="1804" width="3.6640625" style="2" customWidth="1"/>
    <col min="1805" max="2046" width="9" style="2"/>
    <col min="2047" max="2047" width="3" style="2" customWidth="1"/>
    <col min="2048" max="2048" width="2.77734375" style="2" customWidth="1"/>
    <col min="2049" max="2049" width="14.6640625" style="2" customWidth="1"/>
    <col min="2050" max="2050" width="28" style="2" customWidth="1"/>
    <col min="2051" max="2051" width="31.109375" style="2" customWidth="1"/>
    <col min="2052" max="2052" width="24.109375" style="2" customWidth="1"/>
    <col min="2053" max="2053" width="30.77734375" style="2" customWidth="1"/>
    <col min="2054" max="2058" width="3.6640625" style="2" customWidth="1"/>
    <col min="2059" max="2059" width="5.6640625" style="2" customWidth="1"/>
    <col min="2060" max="2060" width="3.6640625" style="2" customWidth="1"/>
    <col min="2061" max="2302" width="9" style="2"/>
    <col min="2303" max="2303" width="3" style="2" customWidth="1"/>
    <col min="2304" max="2304" width="2.77734375" style="2" customWidth="1"/>
    <col min="2305" max="2305" width="14.6640625" style="2" customWidth="1"/>
    <col min="2306" max="2306" width="28" style="2" customWidth="1"/>
    <col min="2307" max="2307" width="31.109375" style="2" customWidth="1"/>
    <col min="2308" max="2308" width="24.109375" style="2" customWidth="1"/>
    <col min="2309" max="2309" width="30.77734375" style="2" customWidth="1"/>
    <col min="2310" max="2314" width="3.6640625" style="2" customWidth="1"/>
    <col min="2315" max="2315" width="5.6640625" style="2" customWidth="1"/>
    <col min="2316" max="2316" width="3.6640625" style="2" customWidth="1"/>
    <col min="2317" max="2558" width="9" style="2"/>
    <col min="2559" max="2559" width="3" style="2" customWidth="1"/>
    <col min="2560" max="2560" width="2.77734375" style="2" customWidth="1"/>
    <col min="2561" max="2561" width="14.6640625" style="2" customWidth="1"/>
    <col min="2562" max="2562" width="28" style="2" customWidth="1"/>
    <col min="2563" max="2563" width="31.109375" style="2" customWidth="1"/>
    <col min="2564" max="2564" width="24.109375" style="2" customWidth="1"/>
    <col min="2565" max="2565" width="30.77734375" style="2" customWidth="1"/>
    <col min="2566" max="2570" width="3.6640625" style="2" customWidth="1"/>
    <col min="2571" max="2571" width="5.6640625" style="2" customWidth="1"/>
    <col min="2572" max="2572" width="3.6640625" style="2" customWidth="1"/>
    <col min="2573" max="2814" width="9" style="2"/>
    <col min="2815" max="2815" width="3" style="2" customWidth="1"/>
    <col min="2816" max="2816" width="2.77734375" style="2" customWidth="1"/>
    <col min="2817" max="2817" width="14.6640625" style="2" customWidth="1"/>
    <col min="2818" max="2818" width="28" style="2" customWidth="1"/>
    <col min="2819" max="2819" width="31.109375" style="2" customWidth="1"/>
    <col min="2820" max="2820" width="24.109375" style="2" customWidth="1"/>
    <col min="2821" max="2821" width="30.77734375" style="2" customWidth="1"/>
    <col min="2822" max="2826" width="3.6640625" style="2" customWidth="1"/>
    <col min="2827" max="2827" width="5.6640625" style="2" customWidth="1"/>
    <col min="2828" max="2828" width="3.6640625" style="2" customWidth="1"/>
    <col min="2829" max="3070" width="9" style="2"/>
    <col min="3071" max="3071" width="3" style="2" customWidth="1"/>
    <col min="3072" max="3072" width="2.77734375" style="2" customWidth="1"/>
    <col min="3073" max="3073" width="14.6640625" style="2" customWidth="1"/>
    <col min="3074" max="3074" width="28" style="2" customWidth="1"/>
    <col min="3075" max="3075" width="31.109375" style="2" customWidth="1"/>
    <col min="3076" max="3076" width="24.109375" style="2" customWidth="1"/>
    <col min="3077" max="3077" width="30.77734375" style="2" customWidth="1"/>
    <col min="3078" max="3082" width="3.6640625" style="2" customWidth="1"/>
    <col min="3083" max="3083" width="5.6640625" style="2" customWidth="1"/>
    <col min="3084" max="3084" width="3.6640625" style="2" customWidth="1"/>
    <col min="3085" max="3326" width="9" style="2"/>
    <col min="3327" max="3327" width="3" style="2" customWidth="1"/>
    <col min="3328" max="3328" width="2.77734375" style="2" customWidth="1"/>
    <col min="3329" max="3329" width="14.6640625" style="2" customWidth="1"/>
    <col min="3330" max="3330" width="28" style="2" customWidth="1"/>
    <col min="3331" max="3331" width="31.109375" style="2" customWidth="1"/>
    <col min="3332" max="3332" width="24.109375" style="2" customWidth="1"/>
    <col min="3333" max="3333" width="30.77734375" style="2" customWidth="1"/>
    <col min="3334" max="3338" width="3.6640625" style="2" customWidth="1"/>
    <col min="3339" max="3339" width="5.6640625" style="2" customWidth="1"/>
    <col min="3340" max="3340" width="3.6640625" style="2" customWidth="1"/>
    <col min="3341" max="3582" width="9" style="2"/>
    <col min="3583" max="3583" width="3" style="2" customWidth="1"/>
    <col min="3584" max="3584" width="2.77734375" style="2" customWidth="1"/>
    <col min="3585" max="3585" width="14.6640625" style="2" customWidth="1"/>
    <col min="3586" max="3586" width="28" style="2" customWidth="1"/>
    <col min="3587" max="3587" width="31.109375" style="2" customWidth="1"/>
    <col min="3588" max="3588" width="24.109375" style="2" customWidth="1"/>
    <col min="3589" max="3589" width="30.77734375" style="2" customWidth="1"/>
    <col min="3590" max="3594" width="3.6640625" style="2" customWidth="1"/>
    <col min="3595" max="3595" width="5.6640625" style="2" customWidth="1"/>
    <col min="3596" max="3596" width="3.6640625" style="2" customWidth="1"/>
    <col min="3597" max="3838" width="9" style="2"/>
    <col min="3839" max="3839" width="3" style="2" customWidth="1"/>
    <col min="3840" max="3840" width="2.77734375" style="2" customWidth="1"/>
    <col min="3841" max="3841" width="14.6640625" style="2" customWidth="1"/>
    <col min="3842" max="3842" width="28" style="2" customWidth="1"/>
    <col min="3843" max="3843" width="31.109375" style="2" customWidth="1"/>
    <col min="3844" max="3844" width="24.109375" style="2" customWidth="1"/>
    <col min="3845" max="3845" width="30.77734375" style="2" customWidth="1"/>
    <col min="3846" max="3850" width="3.6640625" style="2" customWidth="1"/>
    <col min="3851" max="3851" width="5.6640625" style="2" customWidth="1"/>
    <col min="3852" max="3852" width="3.6640625" style="2" customWidth="1"/>
    <col min="3853" max="4094" width="9" style="2"/>
    <col min="4095" max="4095" width="3" style="2" customWidth="1"/>
    <col min="4096" max="4096" width="2.77734375" style="2" customWidth="1"/>
    <col min="4097" max="4097" width="14.6640625" style="2" customWidth="1"/>
    <col min="4098" max="4098" width="28" style="2" customWidth="1"/>
    <col min="4099" max="4099" width="31.109375" style="2" customWidth="1"/>
    <col min="4100" max="4100" width="24.109375" style="2" customWidth="1"/>
    <col min="4101" max="4101" width="30.77734375" style="2" customWidth="1"/>
    <col min="4102" max="4106" width="3.6640625" style="2" customWidth="1"/>
    <col min="4107" max="4107" width="5.6640625" style="2" customWidth="1"/>
    <col min="4108" max="4108" width="3.6640625" style="2" customWidth="1"/>
    <col min="4109" max="4350" width="9" style="2"/>
    <col min="4351" max="4351" width="3" style="2" customWidth="1"/>
    <col min="4352" max="4352" width="2.77734375" style="2" customWidth="1"/>
    <col min="4353" max="4353" width="14.6640625" style="2" customWidth="1"/>
    <col min="4354" max="4354" width="28" style="2" customWidth="1"/>
    <col min="4355" max="4355" width="31.109375" style="2" customWidth="1"/>
    <col min="4356" max="4356" width="24.109375" style="2" customWidth="1"/>
    <col min="4357" max="4357" width="30.77734375" style="2" customWidth="1"/>
    <col min="4358" max="4362" width="3.6640625" style="2" customWidth="1"/>
    <col min="4363" max="4363" width="5.6640625" style="2" customWidth="1"/>
    <col min="4364" max="4364" width="3.6640625" style="2" customWidth="1"/>
    <col min="4365" max="4606" width="9" style="2"/>
    <col min="4607" max="4607" width="3" style="2" customWidth="1"/>
    <col min="4608" max="4608" width="2.77734375" style="2" customWidth="1"/>
    <col min="4609" max="4609" width="14.6640625" style="2" customWidth="1"/>
    <col min="4610" max="4610" width="28" style="2" customWidth="1"/>
    <col min="4611" max="4611" width="31.109375" style="2" customWidth="1"/>
    <col min="4612" max="4612" width="24.109375" style="2" customWidth="1"/>
    <col min="4613" max="4613" width="30.77734375" style="2" customWidth="1"/>
    <col min="4614" max="4618" width="3.6640625" style="2" customWidth="1"/>
    <col min="4619" max="4619" width="5.6640625" style="2" customWidth="1"/>
    <col min="4620" max="4620" width="3.6640625" style="2" customWidth="1"/>
    <col min="4621" max="4862" width="9" style="2"/>
    <col min="4863" max="4863" width="3" style="2" customWidth="1"/>
    <col min="4864" max="4864" width="2.77734375" style="2" customWidth="1"/>
    <col min="4865" max="4865" width="14.6640625" style="2" customWidth="1"/>
    <col min="4866" max="4866" width="28" style="2" customWidth="1"/>
    <col min="4867" max="4867" width="31.109375" style="2" customWidth="1"/>
    <col min="4868" max="4868" width="24.109375" style="2" customWidth="1"/>
    <col min="4869" max="4869" width="30.77734375" style="2" customWidth="1"/>
    <col min="4870" max="4874" width="3.6640625" style="2" customWidth="1"/>
    <col min="4875" max="4875" width="5.6640625" style="2" customWidth="1"/>
    <col min="4876" max="4876" width="3.6640625" style="2" customWidth="1"/>
    <col min="4877" max="5118" width="9" style="2"/>
    <col min="5119" max="5119" width="3" style="2" customWidth="1"/>
    <col min="5120" max="5120" width="2.77734375" style="2" customWidth="1"/>
    <col min="5121" max="5121" width="14.6640625" style="2" customWidth="1"/>
    <col min="5122" max="5122" width="28" style="2" customWidth="1"/>
    <col min="5123" max="5123" width="31.109375" style="2" customWidth="1"/>
    <col min="5124" max="5124" width="24.109375" style="2" customWidth="1"/>
    <col min="5125" max="5125" width="30.77734375" style="2" customWidth="1"/>
    <col min="5126" max="5130" width="3.6640625" style="2" customWidth="1"/>
    <col min="5131" max="5131" width="5.6640625" style="2" customWidth="1"/>
    <col min="5132" max="5132" width="3.6640625" style="2" customWidth="1"/>
    <col min="5133" max="5374" width="9" style="2"/>
    <col min="5375" max="5375" width="3" style="2" customWidth="1"/>
    <col min="5376" max="5376" width="2.77734375" style="2" customWidth="1"/>
    <col min="5377" max="5377" width="14.6640625" style="2" customWidth="1"/>
    <col min="5378" max="5378" width="28" style="2" customWidth="1"/>
    <col min="5379" max="5379" width="31.109375" style="2" customWidth="1"/>
    <col min="5380" max="5380" width="24.109375" style="2" customWidth="1"/>
    <col min="5381" max="5381" width="30.77734375" style="2" customWidth="1"/>
    <col min="5382" max="5386" width="3.6640625" style="2" customWidth="1"/>
    <col min="5387" max="5387" width="5.6640625" style="2" customWidth="1"/>
    <col min="5388" max="5388" width="3.6640625" style="2" customWidth="1"/>
    <col min="5389" max="5630" width="9" style="2"/>
    <col min="5631" max="5631" width="3" style="2" customWidth="1"/>
    <col min="5632" max="5632" width="2.77734375" style="2" customWidth="1"/>
    <col min="5633" max="5633" width="14.6640625" style="2" customWidth="1"/>
    <col min="5634" max="5634" width="28" style="2" customWidth="1"/>
    <col min="5635" max="5635" width="31.109375" style="2" customWidth="1"/>
    <col min="5636" max="5636" width="24.109375" style="2" customWidth="1"/>
    <col min="5637" max="5637" width="30.77734375" style="2" customWidth="1"/>
    <col min="5638" max="5642" width="3.6640625" style="2" customWidth="1"/>
    <col min="5643" max="5643" width="5.6640625" style="2" customWidth="1"/>
    <col min="5644" max="5644" width="3.6640625" style="2" customWidth="1"/>
    <col min="5645" max="5886" width="9" style="2"/>
    <col min="5887" max="5887" width="3" style="2" customWidth="1"/>
    <col min="5888" max="5888" width="2.77734375" style="2" customWidth="1"/>
    <col min="5889" max="5889" width="14.6640625" style="2" customWidth="1"/>
    <col min="5890" max="5890" width="28" style="2" customWidth="1"/>
    <col min="5891" max="5891" width="31.109375" style="2" customWidth="1"/>
    <col min="5892" max="5892" width="24.109375" style="2" customWidth="1"/>
    <col min="5893" max="5893" width="30.77734375" style="2" customWidth="1"/>
    <col min="5894" max="5898" width="3.6640625" style="2" customWidth="1"/>
    <col min="5899" max="5899" width="5.6640625" style="2" customWidth="1"/>
    <col min="5900" max="5900" width="3.6640625" style="2" customWidth="1"/>
    <col min="5901" max="6142" width="9" style="2"/>
    <col min="6143" max="6143" width="3" style="2" customWidth="1"/>
    <col min="6144" max="6144" width="2.77734375" style="2" customWidth="1"/>
    <col min="6145" max="6145" width="14.6640625" style="2" customWidth="1"/>
    <col min="6146" max="6146" width="28" style="2" customWidth="1"/>
    <col min="6147" max="6147" width="31.109375" style="2" customWidth="1"/>
    <col min="6148" max="6148" width="24.109375" style="2" customWidth="1"/>
    <col min="6149" max="6149" width="30.77734375" style="2" customWidth="1"/>
    <col min="6150" max="6154" width="3.6640625" style="2" customWidth="1"/>
    <col min="6155" max="6155" width="5.6640625" style="2" customWidth="1"/>
    <col min="6156" max="6156" width="3.6640625" style="2" customWidth="1"/>
    <col min="6157" max="6398" width="9" style="2"/>
    <col min="6399" max="6399" width="3" style="2" customWidth="1"/>
    <col min="6400" max="6400" width="2.77734375" style="2" customWidth="1"/>
    <col min="6401" max="6401" width="14.6640625" style="2" customWidth="1"/>
    <col min="6402" max="6402" width="28" style="2" customWidth="1"/>
    <col min="6403" max="6403" width="31.109375" style="2" customWidth="1"/>
    <col min="6404" max="6404" width="24.109375" style="2" customWidth="1"/>
    <col min="6405" max="6405" width="30.77734375" style="2" customWidth="1"/>
    <col min="6406" max="6410" width="3.6640625" style="2" customWidth="1"/>
    <col min="6411" max="6411" width="5.6640625" style="2" customWidth="1"/>
    <col min="6412" max="6412" width="3.6640625" style="2" customWidth="1"/>
    <col min="6413" max="6654" width="9" style="2"/>
    <col min="6655" max="6655" width="3" style="2" customWidth="1"/>
    <col min="6656" max="6656" width="2.77734375" style="2" customWidth="1"/>
    <col min="6657" max="6657" width="14.6640625" style="2" customWidth="1"/>
    <col min="6658" max="6658" width="28" style="2" customWidth="1"/>
    <col min="6659" max="6659" width="31.109375" style="2" customWidth="1"/>
    <col min="6660" max="6660" width="24.109375" style="2" customWidth="1"/>
    <col min="6661" max="6661" width="30.77734375" style="2" customWidth="1"/>
    <col min="6662" max="6666" width="3.6640625" style="2" customWidth="1"/>
    <col min="6667" max="6667" width="5.6640625" style="2" customWidth="1"/>
    <col min="6668" max="6668" width="3.6640625" style="2" customWidth="1"/>
    <col min="6669" max="6910" width="9" style="2"/>
    <col min="6911" max="6911" width="3" style="2" customWidth="1"/>
    <col min="6912" max="6912" width="2.77734375" style="2" customWidth="1"/>
    <col min="6913" max="6913" width="14.6640625" style="2" customWidth="1"/>
    <col min="6914" max="6914" width="28" style="2" customWidth="1"/>
    <col min="6915" max="6915" width="31.109375" style="2" customWidth="1"/>
    <col min="6916" max="6916" width="24.109375" style="2" customWidth="1"/>
    <col min="6917" max="6917" width="30.77734375" style="2" customWidth="1"/>
    <col min="6918" max="6922" width="3.6640625" style="2" customWidth="1"/>
    <col min="6923" max="6923" width="5.6640625" style="2" customWidth="1"/>
    <col min="6924" max="6924" width="3.6640625" style="2" customWidth="1"/>
    <col min="6925" max="7166" width="9" style="2"/>
    <col min="7167" max="7167" width="3" style="2" customWidth="1"/>
    <col min="7168" max="7168" width="2.77734375" style="2" customWidth="1"/>
    <col min="7169" max="7169" width="14.6640625" style="2" customWidth="1"/>
    <col min="7170" max="7170" width="28" style="2" customWidth="1"/>
    <col min="7171" max="7171" width="31.109375" style="2" customWidth="1"/>
    <col min="7172" max="7172" width="24.109375" style="2" customWidth="1"/>
    <col min="7173" max="7173" width="30.77734375" style="2" customWidth="1"/>
    <col min="7174" max="7178" width="3.6640625" style="2" customWidth="1"/>
    <col min="7179" max="7179" width="5.6640625" style="2" customWidth="1"/>
    <col min="7180" max="7180" width="3.6640625" style="2" customWidth="1"/>
    <col min="7181" max="7422" width="9" style="2"/>
    <col min="7423" max="7423" width="3" style="2" customWidth="1"/>
    <col min="7424" max="7424" width="2.77734375" style="2" customWidth="1"/>
    <col min="7425" max="7425" width="14.6640625" style="2" customWidth="1"/>
    <col min="7426" max="7426" width="28" style="2" customWidth="1"/>
    <col min="7427" max="7427" width="31.109375" style="2" customWidth="1"/>
    <col min="7428" max="7428" width="24.109375" style="2" customWidth="1"/>
    <col min="7429" max="7429" width="30.77734375" style="2" customWidth="1"/>
    <col min="7430" max="7434" width="3.6640625" style="2" customWidth="1"/>
    <col min="7435" max="7435" width="5.6640625" style="2" customWidth="1"/>
    <col min="7436" max="7436" width="3.6640625" style="2" customWidth="1"/>
    <col min="7437" max="7678" width="9" style="2"/>
    <col min="7679" max="7679" width="3" style="2" customWidth="1"/>
    <col min="7680" max="7680" width="2.77734375" style="2" customWidth="1"/>
    <col min="7681" max="7681" width="14.6640625" style="2" customWidth="1"/>
    <col min="7682" max="7682" width="28" style="2" customWidth="1"/>
    <col min="7683" max="7683" width="31.109375" style="2" customWidth="1"/>
    <col min="7684" max="7684" width="24.109375" style="2" customWidth="1"/>
    <col min="7685" max="7685" width="30.77734375" style="2" customWidth="1"/>
    <col min="7686" max="7690" width="3.6640625" style="2" customWidth="1"/>
    <col min="7691" max="7691" width="5.6640625" style="2" customWidth="1"/>
    <col min="7692" max="7692" width="3.6640625" style="2" customWidth="1"/>
    <col min="7693" max="7934" width="9" style="2"/>
    <col min="7935" max="7935" width="3" style="2" customWidth="1"/>
    <col min="7936" max="7936" width="2.77734375" style="2" customWidth="1"/>
    <col min="7937" max="7937" width="14.6640625" style="2" customWidth="1"/>
    <col min="7938" max="7938" width="28" style="2" customWidth="1"/>
    <col min="7939" max="7939" width="31.109375" style="2" customWidth="1"/>
    <col min="7940" max="7940" width="24.109375" style="2" customWidth="1"/>
    <col min="7941" max="7941" width="30.77734375" style="2" customWidth="1"/>
    <col min="7942" max="7946" width="3.6640625" style="2" customWidth="1"/>
    <col min="7947" max="7947" width="5.6640625" style="2" customWidth="1"/>
    <col min="7948" max="7948" width="3.6640625" style="2" customWidth="1"/>
    <col min="7949" max="8190" width="9" style="2"/>
    <col min="8191" max="8191" width="3" style="2" customWidth="1"/>
    <col min="8192" max="8192" width="2.77734375" style="2" customWidth="1"/>
    <col min="8193" max="8193" width="14.6640625" style="2" customWidth="1"/>
    <col min="8194" max="8194" width="28" style="2" customWidth="1"/>
    <col min="8195" max="8195" width="31.109375" style="2" customWidth="1"/>
    <col min="8196" max="8196" width="24.109375" style="2" customWidth="1"/>
    <col min="8197" max="8197" width="30.77734375" style="2" customWidth="1"/>
    <col min="8198" max="8202" width="3.6640625" style="2" customWidth="1"/>
    <col min="8203" max="8203" width="5.6640625" style="2" customWidth="1"/>
    <col min="8204" max="8204" width="3.6640625" style="2" customWidth="1"/>
    <col min="8205" max="8446" width="9" style="2"/>
    <col min="8447" max="8447" width="3" style="2" customWidth="1"/>
    <col min="8448" max="8448" width="2.77734375" style="2" customWidth="1"/>
    <col min="8449" max="8449" width="14.6640625" style="2" customWidth="1"/>
    <col min="8450" max="8450" width="28" style="2" customWidth="1"/>
    <col min="8451" max="8451" width="31.109375" style="2" customWidth="1"/>
    <col min="8452" max="8452" width="24.109375" style="2" customWidth="1"/>
    <col min="8453" max="8453" width="30.77734375" style="2" customWidth="1"/>
    <col min="8454" max="8458" width="3.6640625" style="2" customWidth="1"/>
    <col min="8459" max="8459" width="5.6640625" style="2" customWidth="1"/>
    <col min="8460" max="8460" width="3.6640625" style="2" customWidth="1"/>
    <col min="8461" max="8702" width="9" style="2"/>
    <col min="8703" max="8703" width="3" style="2" customWidth="1"/>
    <col min="8704" max="8704" width="2.77734375" style="2" customWidth="1"/>
    <col min="8705" max="8705" width="14.6640625" style="2" customWidth="1"/>
    <col min="8706" max="8706" width="28" style="2" customWidth="1"/>
    <col min="8707" max="8707" width="31.109375" style="2" customWidth="1"/>
    <col min="8708" max="8708" width="24.109375" style="2" customWidth="1"/>
    <col min="8709" max="8709" width="30.77734375" style="2" customWidth="1"/>
    <col min="8710" max="8714" width="3.6640625" style="2" customWidth="1"/>
    <col min="8715" max="8715" width="5.6640625" style="2" customWidth="1"/>
    <col min="8716" max="8716" width="3.6640625" style="2" customWidth="1"/>
    <col min="8717" max="8958" width="9" style="2"/>
    <col min="8959" max="8959" width="3" style="2" customWidth="1"/>
    <col min="8960" max="8960" width="2.77734375" style="2" customWidth="1"/>
    <col min="8961" max="8961" width="14.6640625" style="2" customWidth="1"/>
    <col min="8962" max="8962" width="28" style="2" customWidth="1"/>
    <col min="8963" max="8963" width="31.109375" style="2" customWidth="1"/>
    <col min="8964" max="8964" width="24.109375" style="2" customWidth="1"/>
    <col min="8965" max="8965" width="30.77734375" style="2" customWidth="1"/>
    <col min="8966" max="8970" width="3.6640625" style="2" customWidth="1"/>
    <col min="8971" max="8971" width="5.6640625" style="2" customWidth="1"/>
    <col min="8972" max="8972" width="3.6640625" style="2" customWidth="1"/>
    <col min="8973" max="9214" width="9" style="2"/>
    <col min="9215" max="9215" width="3" style="2" customWidth="1"/>
    <col min="9216" max="9216" width="2.77734375" style="2" customWidth="1"/>
    <col min="9217" max="9217" width="14.6640625" style="2" customWidth="1"/>
    <col min="9218" max="9218" width="28" style="2" customWidth="1"/>
    <col min="9219" max="9219" width="31.109375" style="2" customWidth="1"/>
    <col min="9220" max="9220" width="24.109375" style="2" customWidth="1"/>
    <col min="9221" max="9221" width="30.77734375" style="2" customWidth="1"/>
    <col min="9222" max="9226" width="3.6640625" style="2" customWidth="1"/>
    <col min="9227" max="9227" width="5.6640625" style="2" customWidth="1"/>
    <col min="9228" max="9228" width="3.6640625" style="2" customWidth="1"/>
    <col min="9229" max="9470" width="9" style="2"/>
    <col min="9471" max="9471" width="3" style="2" customWidth="1"/>
    <col min="9472" max="9472" width="2.77734375" style="2" customWidth="1"/>
    <col min="9473" max="9473" width="14.6640625" style="2" customWidth="1"/>
    <col min="9474" max="9474" width="28" style="2" customWidth="1"/>
    <col min="9475" max="9475" width="31.109375" style="2" customWidth="1"/>
    <col min="9476" max="9476" width="24.109375" style="2" customWidth="1"/>
    <col min="9477" max="9477" width="30.77734375" style="2" customWidth="1"/>
    <col min="9478" max="9482" width="3.6640625" style="2" customWidth="1"/>
    <col min="9483" max="9483" width="5.6640625" style="2" customWidth="1"/>
    <col min="9484" max="9484" width="3.6640625" style="2" customWidth="1"/>
    <col min="9485" max="9726" width="9" style="2"/>
    <col min="9727" max="9727" width="3" style="2" customWidth="1"/>
    <col min="9728" max="9728" width="2.77734375" style="2" customWidth="1"/>
    <col min="9729" max="9729" width="14.6640625" style="2" customWidth="1"/>
    <col min="9730" max="9730" width="28" style="2" customWidth="1"/>
    <col min="9731" max="9731" width="31.109375" style="2" customWidth="1"/>
    <col min="9732" max="9732" width="24.109375" style="2" customWidth="1"/>
    <col min="9733" max="9733" width="30.77734375" style="2" customWidth="1"/>
    <col min="9734" max="9738" width="3.6640625" style="2" customWidth="1"/>
    <col min="9739" max="9739" width="5.6640625" style="2" customWidth="1"/>
    <col min="9740" max="9740" width="3.6640625" style="2" customWidth="1"/>
    <col min="9741" max="9982" width="9" style="2"/>
    <col min="9983" max="9983" width="3" style="2" customWidth="1"/>
    <col min="9984" max="9984" width="2.77734375" style="2" customWidth="1"/>
    <col min="9985" max="9985" width="14.6640625" style="2" customWidth="1"/>
    <col min="9986" max="9986" width="28" style="2" customWidth="1"/>
    <col min="9987" max="9987" width="31.109375" style="2" customWidth="1"/>
    <col min="9988" max="9988" width="24.109375" style="2" customWidth="1"/>
    <col min="9989" max="9989" width="30.77734375" style="2" customWidth="1"/>
    <col min="9990" max="9994" width="3.6640625" style="2" customWidth="1"/>
    <col min="9995" max="9995" width="5.6640625" style="2" customWidth="1"/>
    <col min="9996" max="9996" width="3.6640625" style="2" customWidth="1"/>
    <col min="9997" max="10238" width="9" style="2"/>
    <col min="10239" max="10239" width="3" style="2" customWidth="1"/>
    <col min="10240" max="10240" width="2.77734375" style="2" customWidth="1"/>
    <col min="10241" max="10241" width="14.6640625" style="2" customWidth="1"/>
    <col min="10242" max="10242" width="28" style="2" customWidth="1"/>
    <col min="10243" max="10243" width="31.109375" style="2" customWidth="1"/>
    <col min="10244" max="10244" width="24.109375" style="2" customWidth="1"/>
    <col min="10245" max="10245" width="30.77734375" style="2" customWidth="1"/>
    <col min="10246" max="10250" width="3.6640625" style="2" customWidth="1"/>
    <col min="10251" max="10251" width="5.6640625" style="2" customWidth="1"/>
    <col min="10252" max="10252" width="3.6640625" style="2" customWidth="1"/>
    <col min="10253" max="10494" width="9" style="2"/>
    <col min="10495" max="10495" width="3" style="2" customWidth="1"/>
    <col min="10496" max="10496" width="2.77734375" style="2" customWidth="1"/>
    <col min="10497" max="10497" width="14.6640625" style="2" customWidth="1"/>
    <col min="10498" max="10498" width="28" style="2" customWidth="1"/>
    <col min="10499" max="10499" width="31.109375" style="2" customWidth="1"/>
    <col min="10500" max="10500" width="24.109375" style="2" customWidth="1"/>
    <col min="10501" max="10501" width="30.77734375" style="2" customWidth="1"/>
    <col min="10502" max="10506" width="3.6640625" style="2" customWidth="1"/>
    <col min="10507" max="10507" width="5.6640625" style="2" customWidth="1"/>
    <col min="10508" max="10508" width="3.6640625" style="2" customWidth="1"/>
    <col min="10509" max="10750" width="9" style="2"/>
    <col min="10751" max="10751" width="3" style="2" customWidth="1"/>
    <col min="10752" max="10752" width="2.77734375" style="2" customWidth="1"/>
    <col min="10753" max="10753" width="14.6640625" style="2" customWidth="1"/>
    <col min="10754" max="10754" width="28" style="2" customWidth="1"/>
    <col min="10755" max="10755" width="31.109375" style="2" customWidth="1"/>
    <col min="10756" max="10756" width="24.109375" style="2" customWidth="1"/>
    <col min="10757" max="10757" width="30.77734375" style="2" customWidth="1"/>
    <col min="10758" max="10762" width="3.6640625" style="2" customWidth="1"/>
    <col min="10763" max="10763" width="5.6640625" style="2" customWidth="1"/>
    <col min="10764" max="10764" width="3.6640625" style="2" customWidth="1"/>
    <col min="10765" max="11006" width="9" style="2"/>
    <col min="11007" max="11007" width="3" style="2" customWidth="1"/>
    <col min="11008" max="11008" width="2.77734375" style="2" customWidth="1"/>
    <col min="11009" max="11009" width="14.6640625" style="2" customWidth="1"/>
    <col min="11010" max="11010" width="28" style="2" customWidth="1"/>
    <col min="11011" max="11011" width="31.109375" style="2" customWidth="1"/>
    <col min="11012" max="11012" width="24.109375" style="2" customWidth="1"/>
    <col min="11013" max="11013" width="30.77734375" style="2" customWidth="1"/>
    <col min="11014" max="11018" width="3.6640625" style="2" customWidth="1"/>
    <col min="11019" max="11019" width="5.6640625" style="2" customWidth="1"/>
    <col min="11020" max="11020" width="3.6640625" style="2" customWidth="1"/>
    <col min="11021" max="11262" width="9" style="2"/>
    <col min="11263" max="11263" width="3" style="2" customWidth="1"/>
    <col min="11264" max="11264" width="2.77734375" style="2" customWidth="1"/>
    <col min="11265" max="11265" width="14.6640625" style="2" customWidth="1"/>
    <col min="11266" max="11266" width="28" style="2" customWidth="1"/>
    <col min="11267" max="11267" width="31.109375" style="2" customWidth="1"/>
    <col min="11268" max="11268" width="24.109375" style="2" customWidth="1"/>
    <col min="11269" max="11269" width="30.77734375" style="2" customWidth="1"/>
    <col min="11270" max="11274" width="3.6640625" style="2" customWidth="1"/>
    <col min="11275" max="11275" width="5.6640625" style="2" customWidth="1"/>
    <col min="11276" max="11276" width="3.6640625" style="2" customWidth="1"/>
    <col min="11277" max="11518" width="9" style="2"/>
    <col min="11519" max="11519" width="3" style="2" customWidth="1"/>
    <col min="11520" max="11520" width="2.77734375" style="2" customWidth="1"/>
    <col min="11521" max="11521" width="14.6640625" style="2" customWidth="1"/>
    <col min="11522" max="11522" width="28" style="2" customWidth="1"/>
    <col min="11523" max="11523" width="31.109375" style="2" customWidth="1"/>
    <col min="11524" max="11524" width="24.109375" style="2" customWidth="1"/>
    <col min="11525" max="11525" width="30.77734375" style="2" customWidth="1"/>
    <col min="11526" max="11530" width="3.6640625" style="2" customWidth="1"/>
    <col min="11531" max="11531" width="5.6640625" style="2" customWidth="1"/>
    <col min="11532" max="11532" width="3.6640625" style="2" customWidth="1"/>
    <col min="11533" max="11774" width="9" style="2"/>
    <col min="11775" max="11775" width="3" style="2" customWidth="1"/>
    <col min="11776" max="11776" width="2.77734375" style="2" customWidth="1"/>
    <col min="11777" max="11777" width="14.6640625" style="2" customWidth="1"/>
    <col min="11778" max="11778" width="28" style="2" customWidth="1"/>
    <col min="11779" max="11779" width="31.109375" style="2" customWidth="1"/>
    <col min="11780" max="11780" width="24.109375" style="2" customWidth="1"/>
    <col min="11781" max="11781" width="30.77734375" style="2" customWidth="1"/>
    <col min="11782" max="11786" width="3.6640625" style="2" customWidth="1"/>
    <col min="11787" max="11787" width="5.6640625" style="2" customWidth="1"/>
    <col min="11788" max="11788" width="3.6640625" style="2" customWidth="1"/>
    <col min="11789" max="12030" width="9" style="2"/>
    <col min="12031" max="12031" width="3" style="2" customWidth="1"/>
    <col min="12032" max="12032" width="2.77734375" style="2" customWidth="1"/>
    <col min="12033" max="12033" width="14.6640625" style="2" customWidth="1"/>
    <col min="12034" max="12034" width="28" style="2" customWidth="1"/>
    <col min="12035" max="12035" width="31.109375" style="2" customWidth="1"/>
    <col min="12036" max="12036" width="24.109375" style="2" customWidth="1"/>
    <col min="12037" max="12037" width="30.77734375" style="2" customWidth="1"/>
    <col min="12038" max="12042" width="3.6640625" style="2" customWidth="1"/>
    <col min="12043" max="12043" width="5.6640625" style="2" customWidth="1"/>
    <col min="12044" max="12044" width="3.6640625" style="2" customWidth="1"/>
    <col min="12045" max="12286" width="9" style="2"/>
    <col min="12287" max="12287" width="3" style="2" customWidth="1"/>
    <col min="12288" max="12288" width="2.77734375" style="2" customWidth="1"/>
    <col min="12289" max="12289" width="14.6640625" style="2" customWidth="1"/>
    <col min="12290" max="12290" width="28" style="2" customWidth="1"/>
    <col min="12291" max="12291" width="31.109375" style="2" customWidth="1"/>
    <col min="12292" max="12292" width="24.109375" style="2" customWidth="1"/>
    <col min="12293" max="12293" width="30.77734375" style="2" customWidth="1"/>
    <col min="12294" max="12298" width="3.6640625" style="2" customWidth="1"/>
    <col min="12299" max="12299" width="5.6640625" style="2" customWidth="1"/>
    <col min="12300" max="12300" width="3.6640625" style="2" customWidth="1"/>
    <col min="12301" max="12542" width="9" style="2"/>
    <col min="12543" max="12543" width="3" style="2" customWidth="1"/>
    <col min="12544" max="12544" width="2.77734375" style="2" customWidth="1"/>
    <col min="12545" max="12545" width="14.6640625" style="2" customWidth="1"/>
    <col min="12546" max="12546" width="28" style="2" customWidth="1"/>
    <col min="12547" max="12547" width="31.109375" style="2" customWidth="1"/>
    <col min="12548" max="12548" width="24.109375" style="2" customWidth="1"/>
    <col min="12549" max="12549" width="30.77734375" style="2" customWidth="1"/>
    <col min="12550" max="12554" width="3.6640625" style="2" customWidth="1"/>
    <col min="12555" max="12555" width="5.6640625" style="2" customWidth="1"/>
    <col min="12556" max="12556" width="3.6640625" style="2" customWidth="1"/>
    <col min="12557" max="12798" width="9" style="2"/>
    <col min="12799" max="12799" width="3" style="2" customWidth="1"/>
    <col min="12800" max="12800" width="2.77734375" style="2" customWidth="1"/>
    <col min="12801" max="12801" width="14.6640625" style="2" customWidth="1"/>
    <col min="12802" max="12802" width="28" style="2" customWidth="1"/>
    <col min="12803" max="12803" width="31.109375" style="2" customWidth="1"/>
    <col min="12804" max="12804" width="24.109375" style="2" customWidth="1"/>
    <col min="12805" max="12805" width="30.77734375" style="2" customWidth="1"/>
    <col min="12806" max="12810" width="3.6640625" style="2" customWidth="1"/>
    <col min="12811" max="12811" width="5.6640625" style="2" customWidth="1"/>
    <col min="12812" max="12812" width="3.6640625" style="2" customWidth="1"/>
    <col min="12813" max="13054" width="9" style="2"/>
    <col min="13055" max="13055" width="3" style="2" customWidth="1"/>
    <col min="13056" max="13056" width="2.77734375" style="2" customWidth="1"/>
    <col min="13057" max="13057" width="14.6640625" style="2" customWidth="1"/>
    <col min="13058" max="13058" width="28" style="2" customWidth="1"/>
    <col min="13059" max="13059" width="31.109375" style="2" customWidth="1"/>
    <col min="13060" max="13060" width="24.109375" style="2" customWidth="1"/>
    <col min="13061" max="13061" width="30.77734375" style="2" customWidth="1"/>
    <col min="13062" max="13066" width="3.6640625" style="2" customWidth="1"/>
    <col min="13067" max="13067" width="5.6640625" style="2" customWidth="1"/>
    <col min="13068" max="13068" width="3.6640625" style="2" customWidth="1"/>
    <col min="13069" max="13310" width="9" style="2"/>
    <col min="13311" max="13311" width="3" style="2" customWidth="1"/>
    <col min="13312" max="13312" width="2.77734375" style="2" customWidth="1"/>
    <col min="13313" max="13313" width="14.6640625" style="2" customWidth="1"/>
    <col min="13314" max="13314" width="28" style="2" customWidth="1"/>
    <col min="13315" max="13315" width="31.109375" style="2" customWidth="1"/>
    <col min="13316" max="13316" width="24.109375" style="2" customWidth="1"/>
    <col min="13317" max="13317" width="30.77734375" style="2" customWidth="1"/>
    <col min="13318" max="13322" width="3.6640625" style="2" customWidth="1"/>
    <col min="13323" max="13323" width="5.6640625" style="2" customWidth="1"/>
    <col min="13324" max="13324" width="3.6640625" style="2" customWidth="1"/>
    <col min="13325" max="13566" width="9" style="2"/>
    <col min="13567" max="13567" width="3" style="2" customWidth="1"/>
    <col min="13568" max="13568" width="2.77734375" style="2" customWidth="1"/>
    <col min="13569" max="13569" width="14.6640625" style="2" customWidth="1"/>
    <col min="13570" max="13570" width="28" style="2" customWidth="1"/>
    <col min="13571" max="13571" width="31.109375" style="2" customWidth="1"/>
    <col min="13572" max="13572" width="24.109375" style="2" customWidth="1"/>
    <col min="13573" max="13573" width="30.77734375" style="2" customWidth="1"/>
    <col min="13574" max="13578" width="3.6640625" style="2" customWidth="1"/>
    <col min="13579" max="13579" width="5.6640625" style="2" customWidth="1"/>
    <col min="13580" max="13580" width="3.6640625" style="2" customWidth="1"/>
    <col min="13581" max="13822" width="9" style="2"/>
    <col min="13823" max="13823" width="3" style="2" customWidth="1"/>
    <col min="13824" max="13824" width="2.77734375" style="2" customWidth="1"/>
    <col min="13825" max="13825" width="14.6640625" style="2" customWidth="1"/>
    <col min="13826" max="13826" width="28" style="2" customWidth="1"/>
    <col min="13827" max="13827" width="31.109375" style="2" customWidth="1"/>
    <col min="13828" max="13828" width="24.109375" style="2" customWidth="1"/>
    <col min="13829" max="13829" width="30.77734375" style="2" customWidth="1"/>
    <col min="13830" max="13834" width="3.6640625" style="2" customWidth="1"/>
    <col min="13835" max="13835" width="5.6640625" style="2" customWidth="1"/>
    <col min="13836" max="13836" width="3.6640625" style="2" customWidth="1"/>
    <col min="13837" max="14078" width="9" style="2"/>
    <col min="14079" max="14079" width="3" style="2" customWidth="1"/>
    <col min="14080" max="14080" width="2.77734375" style="2" customWidth="1"/>
    <col min="14081" max="14081" width="14.6640625" style="2" customWidth="1"/>
    <col min="14082" max="14082" width="28" style="2" customWidth="1"/>
    <col min="14083" max="14083" width="31.109375" style="2" customWidth="1"/>
    <col min="14084" max="14084" width="24.109375" style="2" customWidth="1"/>
    <col min="14085" max="14085" width="30.77734375" style="2" customWidth="1"/>
    <col min="14086" max="14090" width="3.6640625" style="2" customWidth="1"/>
    <col min="14091" max="14091" width="5.6640625" style="2" customWidth="1"/>
    <col min="14092" max="14092" width="3.6640625" style="2" customWidth="1"/>
    <col min="14093" max="14334" width="9" style="2"/>
    <col min="14335" max="14335" width="3" style="2" customWidth="1"/>
    <col min="14336" max="14336" width="2.77734375" style="2" customWidth="1"/>
    <col min="14337" max="14337" width="14.6640625" style="2" customWidth="1"/>
    <col min="14338" max="14338" width="28" style="2" customWidth="1"/>
    <col min="14339" max="14339" width="31.109375" style="2" customWidth="1"/>
    <col min="14340" max="14340" width="24.109375" style="2" customWidth="1"/>
    <col min="14341" max="14341" width="30.77734375" style="2" customWidth="1"/>
    <col min="14342" max="14346" width="3.6640625" style="2" customWidth="1"/>
    <col min="14347" max="14347" width="5.6640625" style="2" customWidth="1"/>
    <col min="14348" max="14348" width="3.6640625" style="2" customWidth="1"/>
    <col min="14349" max="14590" width="9" style="2"/>
    <col min="14591" max="14591" width="3" style="2" customWidth="1"/>
    <col min="14592" max="14592" width="2.77734375" style="2" customWidth="1"/>
    <col min="14593" max="14593" width="14.6640625" style="2" customWidth="1"/>
    <col min="14594" max="14594" width="28" style="2" customWidth="1"/>
    <col min="14595" max="14595" width="31.109375" style="2" customWidth="1"/>
    <col min="14596" max="14596" width="24.109375" style="2" customWidth="1"/>
    <col min="14597" max="14597" width="30.77734375" style="2" customWidth="1"/>
    <col min="14598" max="14602" width="3.6640625" style="2" customWidth="1"/>
    <col min="14603" max="14603" width="5.6640625" style="2" customWidth="1"/>
    <col min="14604" max="14604" width="3.6640625" style="2" customWidth="1"/>
    <col min="14605" max="14846" width="9" style="2"/>
    <col min="14847" max="14847" width="3" style="2" customWidth="1"/>
    <col min="14848" max="14848" width="2.77734375" style="2" customWidth="1"/>
    <col min="14849" max="14849" width="14.6640625" style="2" customWidth="1"/>
    <col min="14850" max="14850" width="28" style="2" customWidth="1"/>
    <col min="14851" max="14851" width="31.109375" style="2" customWidth="1"/>
    <col min="14852" max="14852" width="24.109375" style="2" customWidth="1"/>
    <col min="14853" max="14853" width="30.77734375" style="2" customWidth="1"/>
    <col min="14854" max="14858" width="3.6640625" style="2" customWidth="1"/>
    <col min="14859" max="14859" width="5.6640625" style="2" customWidth="1"/>
    <col min="14860" max="14860" width="3.6640625" style="2" customWidth="1"/>
    <col min="14861" max="15102" width="9" style="2"/>
    <col min="15103" max="15103" width="3" style="2" customWidth="1"/>
    <col min="15104" max="15104" width="2.77734375" style="2" customWidth="1"/>
    <col min="15105" max="15105" width="14.6640625" style="2" customWidth="1"/>
    <col min="15106" max="15106" width="28" style="2" customWidth="1"/>
    <col min="15107" max="15107" width="31.109375" style="2" customWidth="1"/>
    <col min="15108" max="15108" width="24.109375" style="2" customWidth="1"/>
    <col min="15109" max="15109" width="30.77734375" style="2" customWidth="1"/>
    <col min="15110" max="15114" width="3.6640625" style="2" customWidth="1"/>
    <col min="15115" max="15115" width="5.6640625" style="2" customWidth="1"/>
    <col min="15116" max="15116" width="3.6640625" style="2" customWidth="1"/>
    <col min="15117" max="15358" width="9" style="2"/>
    <col min="15359" max="15359" width="3" style="2" customWidth="1"/>
    <col min="15360" max="15360" width="2.77734375" style="2" customWidth="1"/>
    <col min="15361" max="15361" width="14.6640625" style="2" customWidth="1"/>
    <col min="15362" max="15362" width="28" style="2" customWidth="1"/>
    <col min="15363" max="15363" width="31.109375" style="2" customWidth="1"/>
    <col min="15364" max="15364" width="24.109375" style="2" customWidth="1"/>
    <col min="15365" max="15365" width="30.77734375" style="2" customWidth="1"/>
    <col min="15366" max="15370" width="3.6640625" style="2" customWidth="1"/>
    <col min="15371" max="15371" width="5.6640625" style="2" customWidth="1"/>
    <col min="15372" max="15372" width="3.6640625" style="2" customWidth="1"/>
    <col min="15373" max="15614" width="9" style="2"/>
    <col min="15615" max="15615" width="3" style="2" customWidth="1"/>
    <col min="15616" max="15616" width="2.77734375" style="2" customWidth="1"/>
    <col min="15617" max="15617" width="14.6640625" style="2" customWidth="1"/>
    <col min="15618" max="15618" width="28" style="2" customWidth="1"/>
    <col min="15619" max="15619" width="31.109375" style="2" customWidth="1"/>
    <col min="15620" max="15620" width="24.109375" style="2" customWidth="1"/>
    <col min="15621" max="15621" width="30.77734375" style="2" customWidth="1"/>
    <col min="15622" max="15626" width="3.6640625" style="2" customWidth="1"/>
    <col min="15627" max="15627" width="5.6640625" style="2" customWidth="1"/>
    <col min="15628" max="15628" width="3.6640625" style="2" customWidth="1"/>
    <col min="15629" max="15870" width="9" style="2"/>
    <col min="15871" max="15871" width="3" style="2" customWidth="1"/>
    <col min="15872" max="15872" width="2.77734375" style="2" customWidth="1"/>
    <col min="15873" max="15873" width="14.6640625" style="2" customWidth="1"/>
    <col min="15874" max="15874" width="28" style="2" customWidth="1"/>
    <col min="15875" max="15875" width="31.109375" style="2" customWidth="1"/>
    <col min="15876" max="15876" width="24.109375" style="2" customWidth="1"/>
    <col min="15877" max="15877" width="30.77734375" style="2" customWidth="1"/>
    <col min="15878" max="15882" width="3.6640625" style="2" customWidth="1"/>
    <col min="15883" max="15883" width="5.6640625" style="2" customWidth="1"/>
    <col min="15884" max="15884" width="3.6640625" style="2" customWidth="1"/>
    <col min="15885" max="16126" width="9" style="2"/>
    <col min="16127" max="16127" width="3" style="2" customWidth="1"/>
    <col min="16128" max="16128" width="2.77734375" style="2" customWidth="1"/>
    <col min="16129" max="16129" width="14.6640625" style="2" customWidth="1"/>
    <col min="16130" max="16130" width="28" style="2" customWidth="1"/>
    <col min="16131" max="16131" width="31.109375" style="2" customWidth="1"/>
    <col min="16132" max="16132" width="24.109375" style="2" customWidth="1"/>
    <col min="16133" max="16133" width="30.77734375" style="2" customWidth="1"/>
    <col min="16134" max="16138" width="3.6640625" style="2" customWidth="1"/>
    <col min="16139" max="16139" width="5.6640625" style="2" customWidth="1"/>
    <col min="16140" max="16140" width="3.6640625" style="2" customWidth="1"/>
    <col min="16141" max="16384" width="9" style="2"/>
  </cols>
  <sheetData>
    <row r="1" spans="1:14" ht="9" customHeight="1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ht="9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4" ht="11.2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4" ht="11.25" customHeight="1" thickBo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4" ht="15.75" customHeight="1">
      <c r="A5" s="175" t="s">
        <v>0</v>
      </c>
      <c r="B5" s="178" t="s">
        <v>1</v>
      </c>
      <c r="C5" s="181" t="s">
        <v>2</v>
      </c>
      <c r="D5" s="184" t="s">
        <v>3</v>
      </c>
      <c r="E5" s="184" t="s">
        <v>4</v>
      </c>
      <c r="F5" s="184" t="s">
        <v>5</v>
      </c>
      <c r="G5" s="184" t="s">
        <v>6</v>
      </c>
      <c r="H5" s="157" t="s">
        <v>7</v>
      </c>
      <c r="I5" s="157" t="s">
        <v>8</v>
      </c>
      <c r="J5" s="157" t="s">
        <v>9</v>
      </c>
      <c r="K5" s="157" t="s">
        <v>10</v>
      </c>
      <c r="L5" s="157" t="s">
        <v>11</v>
      </c>
      <c r="M5" s="169" t="s">
        <v>13</v>
      </c>
    </row>
    <row r="6" spans="1:14" ht="13.5" customHeight="1">
      <c r="A6" s="176"/>
      <c r="B6" s="179"/>
      <c r="C6" s="182"/>
      <c r="D6" s="185"/>
      <c r="E6" s="185"/>
      <c r="F6" s="185"/>
      <c r="G6" s="185"/>
      <c r="H6" s="158"/>
      <c r="I6" s="158"/>
      <c r="J6" s="158"/>
      <c r="K6" s="158"/>
      <c r="L6" s="158"/>
      <c r="M6" s="170"/>
    </row>
    <row r="7" spans="1:14" ht="18" customHeight="1" thickBot="1">
      <c r="A7" s="177"/>
      <c r="B7" s="180"/>
      <c r="C7" s="183"/>
      <c r="D7" s="186"/>
      <c r="E7" s="186"/>
      <c r="F7" s="186"/>
      <c r="G7" s="186"/>
      <c r="H7" s="159"/>
      <c r="I7" s="159"/>
      <c r="J7" s="159"/>
      <c r="K7" s="159"/>
      <c r="L7" s="159"/>
      <c r="M7" s="171"/>
    </row>
    <row r="8" spans="1:14" s="65" customFormat="1" ht="30" customHeight="1" thickBot="1">
      <c r="A8" s="3">
        <v>11</v>
      </c>
      <c r="B8" s="4" t="s">
        <v>15</v>
      </c>
      <c r="C8" s="101" t="s">
        <v>35</v>
      </c>
      <c r="D8" s="102" t="s">
        <v>105</v>
      </c>
      <c r="E8" s="101" t="s">
        <v>37</v>
      </c>
      <c r="F8" s="102" t="s">
        <v>91</v>
      </c>
      <c r="G8" s="102" t="s">
        <v>103</v>
      </c>
      <c r="H8" s="72">
        <v>5</v>
      </c>
      <c r="I8" s="73">
        <v>2</v>
      </c>
      <c r="J8" s="73">
        <v>2.8</v>
      </c>
      <c r="K8" s="74">
        <v>3</v>
      </c>
      <c r="L8" s="117">
        <v>1</v>
      </c>
      <c r="M8" s="76">
        <f>H8*70+I8*75+J8*25+K8*45+L8*60</f>
        <v>765</v>
      </c>
      <c r="N8" s="64"/>
    </row>
    <row r="9" spans="1:14" s="65" customFormat="1" ht="30" customHeight="1" thickTop="1">
      <c r="A9" s="8">
        <v>14</v>
      </c>
      <c r="B9" s="8" t="s">
        <v>16</v>
      </c>
      <c r="C9" s="93" t="s">
        <v>39</v>
      </c>
      <c r="D9" s="94" t="s">
        <v>104</v>
      </c>
      <c r="E9" s="95" t="s">
        <v>107</v>
      </c>
      <c r="F9" s="94" t="s">
        <v>41</v>
      </c>
      <c r="G9" s="96" t="s">
        <v>42</v>
      </c>
      <c r="H9" s="68">
        <v>4.8</v>
      </c>
      <c r="I9" s="68">
        <v>2</v>
      </c>
      <c r="J9" s="68">
        <v>1.3</v>
      </c>
      <c r="K9" s="68">
        <v>2.8</v>
      </c>
      <c r="L9" s="68">
        <v>1</v>
      </c>
      <c r="M9" s="78">
        <f>H9*70+I9*75+J9*25+K9*45+L9*60</f>
        <v>704.5</v>
      </c>
      <c r="N9" s="64"/>
    </row>
    <row r="10" spans="1:14" s="65" customFormat="1" ht="30" customHeight="1">
      <c r="A10" s="5">
        <v>15</v>
      </c>
      <c r="B10" s="5" t="s">
        <v>17</v>
      </c>
      <c r="C10" s="160" t="s">
        <v>108</v>
      </c>
      <c r="D10" s="161"/>
      <c r="E10" s="161"/>
      <c r="F10" s="161"/>
      <c r="G10" s="162"/>
      <c r="H10" s="66">
        <v>4.3</v>
      </c>
      <c r="I10" s="67">
        <v>2</v>
      </c>
      <c r="J10" s="67">
        <v>1</v>
      </c>
      <c r="K10" s="67">
        <v>2.2999999999999998</v>
      </c>
      <c r="L10" s="106"/>
      <c r="M10" s="78">
        <f t="shared" ref="M10" si="0">H10*70+I10*75+J10*25+K10*45+L10*60</f>
        <v>579.5</v>
      </c>
      <c r="N10" s="64"/>
    </row>
    <row r="11" spans="1:14" s="65" customFormat="1" ht="30" customHeight="1">
      <c r="A11" s="5">
        <v>16</v>
      </c>
      <c r="B11" s="5" t="s">
        <v>18</v>
      </c>
      <c r="C11" s="99" t="s">
        <v>43</v>
      </c>
      <c r="D11" s="98" t="s">
        <v>109</v>
      </c>
      <c r="E11" s="98" t="s">
        <v>110</v>
      </c>
      <c r="F11" s="98" t="s">
        <v>96</v>
      </c>
      <c r="G11" s="100" t="s">
        <v>46</v>
      </c>
      <c r="H11" s="66">
        <v>4</v>
      </c>
      <c r="I11" s="67">
        <v>2</v>
      </c>
      <c r="J11" s="67">
        <v>1.6</v>
      </c>
      <c r="K11" s="67">
        <v>2.5</v>
      </c>
      <c r="L11" s="68">
        <v>1</v>
      </c>
      <c r="M11" s="78">
        <f>H11*70+I11*75+J11*25+K11*45+L11*60</f>
        <v>642.5</v>
      </c>
      <c r="N11" s="64"/>
    </row>
    <row r="12" spans="1:14" s="65" customFormat="1" ht="30" customHeight="1">
      <c r="A12" s="5">
        <v>17</v>
      </c>
      <c r="B12" s="5" t="s">
        <v>14</v>
      </c>
      <c r="C12" s="97" t="s">
        <v>47</v>
      </c>
      <c r="D12" s="104" t="s">
        <v>113</v>
      </c>
      <c r="E12" s="98" t="s">
        <v>111</v>
      </c>
      <c r="F12" s="98" t="s">
        <v>41</v>
      </c>
      <c r="G12" s="98" t="s">
        <v>48</v>
      </c>
      <c r="H12" s="67">
        <v>5</v>
      </c>
      <c r="I12" s="67">
        <v>2</v>
      </c>
      <c r="J12" s="67">
        <v>1</v>
      </c>
      <c r="K12" s="91">
        <v>3</v>
      </c>
      <c r="L12" s="63">
        <v>1</v>
      </c>
      <c r="M12" s="70">
        <f>H12*70+I12*75+J12*25+K12*45+L12*60</f>
        <v>720</v>
      </c>
      <c r="N12" s="64"/>
    </row>
    <row r="13" spans="1:14" s="65" customFormat="1" ht="30" customHeight="1" thickBot="1">
      <c r="A13" s="6">
        <v>18</v>
      </c>
      <c r="B13" s="6" t="s">
        <v>15</v>
      </c>
      <c r="C13" s="99" t="s">
        <v>49</v>
      </c>
      <c r="D13" s="99" t="s">
        <v>112</v>
      </c>
      <c r="E13" s="99" t="s">
        <v>51</v>
      </c>
      <c r="F13" s="99" t="s">
        <v>38</v>
      </c>
      <c r="G13" s="105" t="s">
        <v>52</v>
      </c>
      <c r="H13" s="79">
        <v>4.3</v>
      </c>
      <c r="I13" s="68">
        <v>2</v>
      </c>
      <c r="J13" s="68">
        <v>1.5</v>
      </c>
      <c r="K13" s="85">
        <v>2.2999999999999998</v>
      </c>
      <c r="L13" s="73">
        <v>1</v>
      </c>
      <c r="M13" s="78">
        <f>H13*70+I13*75+J13*25+K13*45+L13*60</f>
        <v>652</v>
      </c>
      <c r="N13" s="71"/>
    </row>
    <row r="14" spans="1:14" s="65" customFormat="1" ht="30" customHeight="1" thickTop="1">
      <c r="A14" s="61">
        <v>21</v>
      </c>
      <c r="B14" s="62" t="s">
        <v>16</v>
      </c>
      <c r="C14" s="163" t="s">
        <v>115</v>
      </c>
      <c r="D14" s="164"/>
      <c r="E14" s="164"/>
      <c r="F14" s="164"/>
      <c r="G14" s="165"/>
      <c r="H14" s="80">
        <v>5</v>
      </c>
      <c r="I14" s="80">
        <v>2</v>
      </c>
      <c r="J14" s="80">
        <v>1.1000000000000001</v>
      </c>
      <c r="K14" s="80">
        <v>3</v>
      </c>
      <c r="L14" s="68">
        <v>1</v>
      </c>
      <c r="M14" s="82">
        <f t="shared" ref="M14:M18" si="1">H14*70+I14*75+J14*25+K14*45+L14*60</f>
        <v>722.5</v>
      </c>
      <c r="N14" s="64"/>
    </row>
    <row r="15" spans="1:14" s="65" customFormat="1" ht="30" customHeight="1">
      <c r="A15" s="7">
        <v>22</v>
      </c>
      <c r="B15" s="5" t="s">
        <v>17</v>
      </c>
      <c r="C15" s="97" t="s">
        <v>53</v>
      </c>
      <c r="D15" s="98" t="s">
        <v>120</v>
      </c>
      <c r="E15" s="98" t="s">
        <v>102</v>
      </c>
      <c r="F15" s="98" t="s">
        <v>41</v>
      </c>
      <c r="G15" s="98" t="s">
        <v>55</v>
      </c>
      <c r="H15" s="79">
        <v>5</v>
      </c>
      <c r="I15" s="68">
        <v>2</v>
      </c>
      <c r="J15" s="68">
        <v>1</v>
      </c>
      <c r="K15" s="68">
        <v>2</v>
      </c>
      <c r="L15" s="68">
        <v>1</v>
      </c>
      <c r="M15" s="83">
        <f>H15*70+I15*75+J15*25+K15*45+L15*60</f>
        <v>675</v>
      </c>
      <c r="N15" s="64"/>
    </row>
    <row r="16" spans="1:14" s="65" customFormat="1" ht="30" customHeight="1">
      <c r="A16" s="7">
        <v>23</v>
      </c>
      <c r="B16" s="5" t="s">
        <v>18</v>
      </c>
      <c r="C16" s="97" t="s">
        <v>56</v>
      </c>
      <c r="D16" s="98" t="s">
        <v>100</v>
      </c>
      <c r="E16" s="98" t="s">
        <v>101</v>
      </c>
      <c r="F16" s="98" t="s">
        <v>93</v>
      </c>
      <c r="G16" s="98" t="s">
        <v>58</v>
      </c>
      <c r="H16" s="66">
        <v>4.2</v>
      </c>
      <c r="I16" s="67">
        <v>2</v>
      </c>
      <c r="J16" s="67">
        <v>1.3</v>
      </c>
      <c r="K16" s="67">
        <v>2.8</v>
      </c>
      <c r="L16" s="68">
        <v>1</v>
      </c>
      <c r="M16" s="83">
        <f t="shared" si="1"/>
        <v>662.5</v>
      </c>
      <c r="N16" s="71"/>
    </row>
    <row r="17" spans="1:14" s="65" customFormat="1" ht="30" customHeight="1">
      <c r="A17" s="7">
        <v>24</v>
      </c>
      <c r="B17" s="5" t="s">
        <v>14</v>
      </c>
      <c r="C17" s="103" t="s">
        <v>59</v>
      </c>
      <c r="D17" s="99" t="s">
        <v>114</v>
      </c>
      <c r="E17" s="99" t="s">
        <v>99</v>
      </c>
      <c r="F17" s="99" t="s">
        <v>41</v>
      </c>
      <c r="G17" s="99" t="s">
        <v>79</v>
      </c>
      <c r="H17" s="66">
        <v>5</v>
      </c>
      <c r="I17" s="67">
        <v>2</v>
      </c>
      <c r="J17" s="67">
        <v>1.1000000000000001</v>
      </c>
      <c r="K17" s="67">
        <v>3</v>
      </c>
      <c r="L17" s="107"/>
      <c r="M17" s="84">
        <f t="shared" si="1"/>
        <v>662.5</v>
      </c>
      <c r="N17" s="64"/>
    </row>
    <row r="18" spans="1:14" s="65" customFormat="1" ht="30" customHeight="1" thickBot="1">
      <c r="A18" s="108">
        <v>25</v>
      </c>
      <c r="B18" s="109" t="s">
        <v>15</v>
      </c>
      <c r="C18" s="110" t="s">
        <v>62</v>
      </c>
      <c r="D18" s="110" t="s">
        <v>97</v>
      </c>
      <c r="E18" s="111" t="s">
        <v>98</v>
      </c>
      <c r="F18" s="112" t="s">
        <v>38</v>
      </c>
      <c r="G18" s="112" t="s">
        <v>63</v>
      </c>
      <c r="H18" s="113">
        <v>4.5999999999999996</v>
      </c>
      <c r="I18" s="113">
        <v>2</v>
      </c>
      <c r="J18" s="113">
        <v>1</v>
      </c>
      <c r="K18" s="114">
        <v>3</v>
      </c>
      <c r="L18" s="113">
        <v>1</v>
      </c>
      <c r="M18" s="116">
        <f t="shared" si="1"/>
        <v>692</v>
      </c>
      <c r="N18" s="71"/>
    </row>
    <row r="19" spans="1:14" ht="13.5" customHeight="1">
      <c r="A19" s="154" t="s">
        <v>19</v>
      </c>
      <c r="B19" s="155"/>
      <c r="C19" s="155"/>
      <c r="D19" s="155"/>
      <c r="E19" s="155"/>
      <c r="F19" s="156"/>
      <c r="G19" s="9" t="s">
        <v>29</v>
      </c>
      <c r="H19" s="10">
        <v>4.5</v>
      </c>
      <c r="I19" s="10">
        <v>2</v>
      </c>
      <c r="J19" s="10">
        <v>1.5</v>
      </c>
      <c r="K19" s="10">
        <v>2</v>
      </c>
      <c r="L19" s="11">
        <v>1</v>
      </c>
      <c r="M19" s="13">
        <v>650</v>
      </c>
    </row>
    <row r="20" spans="1:14" ht="13.5" customHeight="1" thickBot="1">
      <c r="A20" s="130" t="s">
        <v>20</v>
      </c>
      <c r="B20" s="131"/>
      <c r="C20" s="131"/>
      <c r="D20" s="131"/>
      <c r="E20" s="131"/>
      <c r="F20" s="132"/>
      <c r="G20" s="14" t="s">
        <v>30</v>
      </c>
      <c r="H20" s="15">
        <v>5</v>
      </c>
      <c r="I20" s="15">
        <v>2</v>
      </c>
      <c r="J20" s="15">
        <v>2</v>
      </c>
      <c r="K20" s="15">
        <v>2.5</v>
      </c>
      <c r="L20" s="15">
        <v>1</v>
      </c>
      <c r="M20" s="17">
        <v>750</v>
      </c>
    </row>
    <row r="21" spans="1:14" s="18" customFormat="1" ht="19.5" customHeight="1">
      <c r="A21" s="133" t="s">
        <v>21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"/>
    </row>
    <row r="22" spans="1:14" s="18" customFormat="1" ht="19.5" customHeight="1">
      <c r="A22" s="136" t="s">
        <v>22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"/>
    </row>
    <row r="23" spans="1:14" s="18" customFormat="1" ht="19.5" customHeight="1">
      <c r="A23" s="136" t="s">
        <v>95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8"/>
      <c r="N23" s="1"/>
    </row>
    <row r="24" spans="1:14" s="18" customFormat="1" ht="50.25" customHeight="1">
      <c r="A24" s="139" t="s">
        <v>64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1"/>
      <c r="N24" s="1"/>
    </row>
    <row r="25" spans="1:14" s="18" customFormat="1" ht="16.2">
      <c r="A25" s="127" t="s">
        <v>31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  <c r="N25" s="1"/>
    </row>
    <row r="26" spans="1:14" s="18" customFormat="1" ht="16.2">
      <c r="A26" s="127" t="s">
        <v>69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/>
      <c r="N26" s="1"/>
    </row>
    <row r="27" spans="1:14" s="18" customFormat="1" ht="16.2">
      <c r="A27" s="124" t="s">
        <v>23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6"/>
      <c r="N27" s="1"/>
    </row>
    <row r="28" spans="1:14" s="18" customFormat="1" ht="16.2">
      <c r="A28" s="124" t="s">
        <v>24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6"/>
      <c r="N28" s="1"/>
    </row>
    <row r="29" spans="1:14" s="18" customFormat="1" ht="16.2">
      <c r="A29" s="148" t="s">
        <v>116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  <c r="N29" s="1"/>
    </row>
    <row r="30" spans="1:14" s="20" customFormat="1" ht="19.5" customHeight="1">
      <c r="A30" s="148" t="s">
        <v>117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  <c r="N30" s="1"/>
    </row>
    <row r="31" spans="1:14" s="20" customFormat="1" ht="19.5" customHeight="1">
      <c r="A31" s="148" t="s">
        <v>118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  <c r="N31" s="1"/>
    </row>
    <row r="32" spans="1:14" ht="41.25" customHeight="1" thickBot="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</row>
    <row r="33" spans="1:17" ht="76.5" customHeight="1">
      <c r="A33" s="21"/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4"/>
    </row>
    <row r="34" spans="1:17" ht="76.5" customHeight="1">
      <c r="A34" s="21"/>
      <c r="B34" s="22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4"/>
    </row>
    <row r="35" spans="1:17" ht="76.5" customHeight="1">
      <c r="A35" s="21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4"/>
    </row>
    <row r="36" spans="1:17" ht="13.5" customHeight="1">
      <c r="A36" s="25"/>
      <c r="M36" s="30"/>
    </row>
    <row r="37" spans="1:17" s="1" customFormat="1" ht="13.5" customHeight="1">
      <c r="A37" s="25"/>
      <c r="B37" s="2"/>
      <c r="C37" s="26"/>
      <c r="D37" s="27"/>
      <c r="E37" s="2"/>
      <c r="F37" s="2"/>
      <c r="G37" s="2"/>
      <c r="H37" s="28"/>
      <c r="I37" s="28"/>
      <c r="J37" s="28"/>
      <c r="K37" s="28"/>
      <c r="L37" s="28"/>
      <c r="M37" s="30"/>
      <c r="O37" s="2"/>
      <c r="P37" s="2"/>
      <c r="Q37" s="2"/>
    </row>
    <row r="38" spans="1:17" s="1" customFormat="1" ht="55.5" customHeight="1" thickBot="1">
      <c r="A38" s="145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7"/>
      <c r="O38" s="2"/>
      <c r="P38" s="2"/>
      <c r="Q38" s="2"/>
    </row>
  </sheetData>
  <mergeCells count="32"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28:M28"/>
    <mergeCell ref="C10:G10"/>
    <mergeCell ref="C14:G14"/>
    <mergeCell ref="A19:F19"/>
    <mergeCell ref="A20:F20"/>
    <mergeCell ref="A21:M21"/>
    <mergeCell ref="A22:L22"/>
    <mergeCell ref="A23:M23"/>
    <mergeCell ref="A24:M24"/>
    <mergeCell ref="A25:M25"/>
    <mergeCell ref="A26:M26"/>
    <mergeCell ref="A27:M27"/>
    <mergeCell ref="A38:M38"/>
    <mergeCell ref="A29:M29"/>
    <mergeCell ref="A30:M30"/>
    <mergeCell ref="A31:M31"/>
    <mergeCell ref="A32:M32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葷</vt:lpstr>
      <vt:lpstr>菜單明細</vt:lpstr>
      <vt:lpstr>素</vt:lpstr>
      <vt:lpstr>素!Print_Area</vt:lpstr>
      <vt:lpstr>菜單明細!Print_Area</vt:lpstr>
      <vt:lpstr>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</cp:lastModifiedBy>
  <cp:lastPrinted>2023-01-06T00:49:58Z</cp:lastPrinted>
  <dcterms:created xsi:type="dcterms:W3CDTF">2018-02-09T02:55:08Z</dcterms:created>
  <dcterms:modified xsi:type="dcterms:W3CDTF">2023-01-06T00:55:26Z</dcterms:modified>
</cp:coreProperties>
</file>